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ty of Los Angeles" sheetId="1" r:id="rId4"/>
    <sheet state="visible" name="UFEC Pilot Neighborhoods Centra" sheetId="2" r:id="rId5"/>
    <sheet state="visible" name="Tree Size Breakdowns" sheetId="3" r:id="rId6"/>
    <sheet state="visible" name="Cost Projections &amp; Scenarios" sheetId="4" r:id="rId7"/>
    <sheet state="hidden" name="Draft - canopy loss" sheetId="5" r:id="rId8"/>
    <sheet state="hidden" name="Phase II Pilot Neighborhood Cou" sheetId="6" r:id="rId9"/>
    <sheet state="hidden" name="Phase II Citywide &amp; Council Dis" sheetId="7" r:id="rId10"/>
    <sheet state="hidden" name="Phase 1 vs. Phase 2 Calcs" sheetId="8" r:id="rId11"/>
    <sheet state="visible" name="GIS Modeling Assumptions" sheetId="9" r:id="rId12"/>
    <sheet state="hidden" name="Pilot Neighborhood Parkway Size" sheetId="10" r:id="rId13"/>
  </sheets>
  <definedNames/>
  <calcPr/>
  <extLst>
    <ext uri="GoogleSheetsCustomDataVersion2">
      <go:sheetsCustomData xmlns:go="http://customooxmlschemas.google.com/" r:id="rId14" roundtripDataChecksum="w5ADtLxzZmvtCL+5cfK9RFmKMNspDpeIy+YZrgwTZEM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J29">
      <text>
        <t xml:space="preserve">======
ID#AAABEssKBhc
    (2024-02-07 03:18:15)
TBD Cindy to calculate</t>
      </text>
    </comment>
    <comment authorId="0" ref="B4">
      <text>
        <t xml:space="preserve">======
ID#AAABEssKBhY
    (2024-02-07 03:18:15)
This is the UTC for the entire Sylmar NC, but the Pilot Neighborhood Profile spreadsheets list the average of UFEC-matrix selected census tracts</t>
      </text>
    </comment>
    <comment authorId="0" ref="M25">
      <text>
        <t xml:space="preserve">======
ID#AAABEssKBhU
    (2024-02-07 03:18:15)
TBD Cindy to calculate</t>
      </text>
    </comment>
    <comment authorId="0" ref="D9">
      <text>
        <t xml:space="preserve">======
ID#AAABEssKBhQ
    (2024-02-07 03:18:15)
Look into this more!</t>
      </text>
    </comment>
  </commentList>
  <extLst>
    <ext uri="GoogleSheetsCustomDataVersion2">
      <go:sheetsCustomData xmlns:go="http://customooxmlschemas.google.com/" r:id="rId1" roundtripDataSignature="AMtx7mhyI4y9gYXaayfc0Jeh5sMp3GdVDQ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7">
      <text>
        <t xml:space="preserve">======
ID#AAABEssKBhM
    (2024-02-07 03:18:15)
Council district 5 has the most space for large trees according to this spatial analysis</t>
      </text>
    </comment>
  </commentList>
  <extLst>
    <ext uri="GoogleSheetsCustomDataVersion2">
      <go:sheetsCustomData xmlns:go="http://customooxmlschemas.google.com/" r:id="rId1" roundtripDataSignature="AMtx7miWXEKJxHU9aOjh+Omx6fUWvtpNng=="/>
    </ext>
  </extLst>
</comments>
</file>

<file path=xl/sharedStrings.xml><?xml version="1.0" encoding="utf-8"?>
<sst xmlns="http://schemas.openxmlformats.org/spreadsheetml/2006/main" count="553" uniqueCount="306">
  <si>
    <t>LA Urban Forest Equity Collective: Tier 1 GIS Canopy Projections
Possible Canopy Projections via Tier 1 Interventions</t>
  </si>
  <si>
    <t>Council District</t>
  </si>
  <si>
    <t>Existing Tree Canopy Cover Area 
(sq ft)</t>
  </si>
  <si>
    <t>Council District Area 
(sq ft)</t>
  </si>
  <si>
    <t xml:space="preserve">ExistingTree Canopy Cover </t>
  </si>
  <si>
    <t>Projected New Possible Street Trees / Public Trees Area (sq ft)</t>
  </si>
  <si>
    <t>Projected New Possible Private Property Trees Area 
(sq ft)</t>
  </si>
  <si>
    <t>Projected Combined New Tree Canopy Area (Street Tree Area + Private Property Area) 
(sq ft)</t>
  </si>
  <si>
    <t>Total New Tree Canopy Area 
(Existing + Projected Combined New) 
(sq ft)</t>
  </si>
  <si>
    <t>Projected Canopy Increase 
(Relative Change)</t>
  </si>
  <si>
    <t>Projected Possible Tree Canopy Cover</t>
  </si>
  <si>
    <t>Projected Number of Possible Street Trees</t>
  </si>
  <si>
    <t>Projected Number of Possible Private Trees</t>
  </si>
  <si>
    <t>Projected Number of Total PossibleTrees Through Tier 1 Interventions</t>
  </si>
  <si>
    <t>LA Urban Forest Equity Collective: Tier 1 GIS Canopy Projections
Number of Possible New Trees &amp; Projected Additional Canopy Area According to City of Los Angeles Council District</t>
  </si>
  <si>
    <t>Possible New Street Trees / Public Trees GIS Projections</t>
  </si>
  <si>
    <t>Possible New Private Property Trees GIS Projections</t>
  </si>
  <si>
    <t>Total Trees</t>
  </si>
  <si>
    <t>Projected Number of Possible New Small Trees</t>
  </si>
  <si>
    <t>Projected Number of Possible New Medium Trees</t>
  </si>
  <si>
    <t>Projected Number of Possible New Large Trees</t>
  </si>
  <si>
    <t>Total Projected Possible New Public Trees</t>
  </si>
  <si>
    <t>Area of Small Trees
(sq ft)</t>
  </si>
  <si>
    <t>Area Medium Public
(sq ft)</t>
  </si>
  <si>
    <t>Area Large Public
(sq ft)</t>
  </si>
  <si>
    <t>Total Public Area
(sq ft)</t>
  </si>
  <si>
    <t>Total Projected Possible New Private Trees</t>
  </si>
  <si>
    <t>Area Small Public
(sq ft)</t>
  </si>
  <si>
    <t>Total Private Area
(sq ft)</t>
  </si>
  <si>
    <t>Total Projected Number of New Possible Public + Private Trees</t>
  </si>
  <si>
    <t>Total</t>
  </si>
  <si>
    <t>*Cutoff day for public space trees GIS analysis: 6/16/2023</t>
  </si>
  <si>
    <t>*Cutoff day for private space trees GIS analysis: 6/1/2023</t>
  </si>
  <si>
    <t>*Council Districts with Private Trees fully covered in analysis: 1, 2, 6, 7, 10, 12, 13, 14</t>
  </si>
  <si>
    <t>LA Urban Forest Equity Collective: Tier 1 GIS Canopy Projections
Additional Canopy Area of Possible New Street Trees / Public Trees According to Tree Class/Stature/Size (Shade Potential) and City of Los Angeles Council District</t>
  </si>
  <si>
    <t>Possible New Small Stature Street Trees</t>
  </si>
  <si>
    <t>Possible New Medium Stature Street Trees</t>
  </si>
  <si>
    <t xml:space="preserve">Possible New Large Stature Street Trees </t>
  </si>
  <si>
    <t>Totals</t>
  </si>
  <si>
    <t>Projected Area of New Small Public Trees (sq ft)</t>
  </si>
  <si>
    <t>% of Total Small New Trees</t>
  </si>
  <si>
    <t>% of Total Area by Small Trees</t>
  </si>
  <si>
    <t>Projected Area of New Medium Public Trees
(sq ft)</t>
  </si>
  <si>
    <t>% of Total Medium New Trees</t>
  </si>
  <si>
    <t>% of Total Area by Medium Trees</t>
  </si>
  <si>
    <t>Area Large Public (sq ft)</t>
  </si>
  <si>
    <t>% of Total Large New Trees</t>
  </si>
  <si>
    <t>% of Total Area by Large Trees</t>
  </si>
  <si>
    <t>Total Number of Projected New Possible Public Trees</t>
  </si>
  <si>
    <t>Total Projected Area of New Possible Public Trees
(sq ft)</t>
  </si>
  <si>
    <t>LA Urban Forest Equity Collective Pilot Neighborhood - Central Alameda
Tier 1 Projections</t>
  </si>
  <si>
    <t>ExistingTree Canopy Cover %</t>
  </si>
  <si>
    <t>Central Alameda Neighborhood Total Area (2022) (sq ft)</t>
  </si>
  <si>
    <t>Existing Tree Canopy Cover Area (sq ft)</t>
  </si>
  <si>
    <t>Street Trees Projected Area (sq ft)</t>
  </si>
  <si>
    <t>Private Trees Projected Area (sq ft)</t>
  </si>
  <si>
    <t>Combined Projected Area (sq ft)</t>
  </si>
  <si>
    <t>Estimated New Tree Canopy Cover Area (sq ft) (Existing + Projected)</t>
  </si>
  <si>
    <t>Projected Canopy Increase (Relative Change)</t>
  </si>
  <si>
    <t>Projected Tree Canopy Cover %</t>
  </si>
  <si>
    <t>Total Possible Tier 1 Trees</t>
  </si>
  <si>
    <t>LA Urban Forest Equity Collective Pilot Neighborhood - Central Alameda
Tier 1 Projections: Number of Possible New Street Trees / Public Right of Way Trees by Tree Size/Cass/Stature and Projected Additional Canopy Area</t>
  </si>
  <si>
    <t>Number of Small Trees (S)</t>
  </si>
  <si>
    <t>Number of Medium Trees (M)</t>
  </si>
  <si>
    <t>Number of Large Trees (L)</t>
  </si>
  <si>
    <t>Total Possible Public Trees</t>
  </si>
  <si>
    <t>Area Small Trees (sq ft)</t>
  </si>
  <si>
    <t>Area Medium Trees (sq ft)</t>
  </si>
  <si>
    <t>Area Large Trees (sq ft)</t>
  </si>
  <si>
    <t>Total Projected Area (sq ft)</t>
  </si>
  <si>
    <t>% of Total (S) New Trees</t>
  </si>
  <si>
    <t>% of Total Area by (S) Trees</t>
  </si>
  <si>
    <t>% of Total (M) New Trees</t>
  </si>
  <si>
    <t>% of Total Area by (M) Trees</t>
  </si>
  <si>
    <t>% of Total (L) New Trees</t>
  </si>
  <si>
    <t>% of Total Area by (L) Trees</t>
  </si>
  <si>
    <t>LA Urban Forest Equity Collective Pilot Neighborhood - Central Alameda
Tier 1 Projections: Number of Possible New Private Property Trees by Tree Size/Class/Stature and Projected Additional Canopy Area</t>
  </si>
  <si>
    <t>Total Possible Private Trees</t>
  </si>
  <si>
    <t>LA Urban Forest Equity Collective Pilot Neighborhood - Sylmar
Tier 1 Projections</t>
  </si>
  <si>
    <t>Sylmar Neighborhood Total Area (2022 Boundaries) 
(sq ft)</t>
  </si>
  <si>
    <t>Estimated New Tree Canopy Cover Area (Existing + Projected)
(sq ft)</t>
  </si>
  <si>
    <t>LA Urban Forest Equity Collective Pilot Neighborhood - Sylmar
Tier 1 Projections: Number of Possible New Street Trees / Public Right of Way Trees by Tree Size/Cass/Stature and Projected Additional Canopy Area</t>
  </si>
  <si>
    <t>LA Urban Forest Equity Collective Pilot Neighborhood - Sylmar
Tier 1 Projections: Number of Possible New Private Property Trees by Tree Size/Class/Stature and Projected Additional Canopy Area</t>
  </si>
  <si>
    <t>City of Los Angeles - Street Trees / Public Right of Way Trees 
Tier 1 Projections</t>
  </si>
  <si>
    <t>City of Los Angeles - Private Property Trees 
Tier 1 Projections</t>
  </si>
  <si>
    <t>LA City - Tier 1 Projections</t>
  </si>
  <si>
    <t>Number of Possible New Small Trees</t>
  </si>
  <si>
    <t>Number of Possible New Medium Trees</t>
  </si>
  <si>
    <t>Number of Possible New Large Trees</t>
  </si>
  <si>
    <t>Total Possible New Public Trees</t>
  </si>
  <si>
    <t xml:space="preserve">Small Trees 
% of Total </t>
  </si>
  <si>
    <t>Medium Trees 
% of Total</t>
  </si>
  <si>
    <t>Large Trees 
% of Total</t>
  </si>
  <si>
    <t>CD</t>
  </si>
  <si>
    <t>Current Tree Canopy Cover %</t>
  </si>
  <si>
    <t>Number of Public Trees</t>
  </si>
  <si>
    <t>Number of Private Trees</t>
  </si>
  <si>
    <t>Total Number of Trees</t>
  </si>
  <si>
    <t>Central Alameda - Street Trees / Public Right of Way Trees 
Tier 1 Projections</t>
  </si>
  <si>
    <t>Sylmar - Street Trees / Public Right of Way Trees 
Tier 1 Projections</t>
  </si>
  <si>
    <t>Central Alameda - Private Property Trees 
Tier 1 Projections</t>
  </si>
  <si>
    <t>Sylmar - Private Property Trees 
Tier 1 Projections</t>
  </si>
  <si>
    <t>Central Alameda - Tier 1 Overall Neighborhood Projections 
(Street Trees + Private Property Trees)</t>
  </si>
  <si>
    <t>Sylmar - Tier 1 Overall Neighborhood Projections 
(Street Trees + Private Property Trees)</t>
  </si>
  <si>
    <t>Projected Possible Tree Canopy Cover %</t>
  </si>
  <si>
    <t>Number of Possible New Public Trees</t>
  </si>
  <si>
    <t>Number of Possible New Private Trees</t>
  </si>
  <si>
    <t>Total Number of Possible New Trees</t>
  </si>
  <si>
    <t>LA Urban Forest Equity Collective: City of Los Angeles
Citywide Tier 1 Interventions Cost Projections by Council District</t>
  </si>
  <si>
    <t>Number of New Possible Street Trees</t>
  </si>
  <si>
    <r>
      <rPr>
        <rFont val="Arial"/>
        <color theme="1"/>
        <sz val="10.0"/>
      </rPr>
      <t xml:space="preserve">Projected Cost of Street Tree </t>
    </r>
    <r>
      <rPr>
        <rFont val="Arial"/>
        <i/>
        <color theme="1"/>
        <sz val="10.0"/>
      </rPr>
      <t xml:space="preserve">Without Maintenance 
</t>
    </r>
    <r>
      <rPr>
        <rFont val="Arial"/>
        <color theme="1"/>
        <sz val="10.0"/>
      </rPr>
      <t>(Calculated $331/Street Tree)</t>
    </r>
  </si>
  <si>
    <r>
      <rPr>
        <rFont val="Arial"/>
        <color theme="1"/>
        <sz val="10.0"/>
      </rPr>
      <t xml:space="preserve">Projected Cost of Street Tree </t>
    </r>
    <r>
      <rPr>
        <rFont val="Arial"/>
        <i/>
        <color theme="1"/>
        <sz val="10.0"/>
      </rPr>
      <t>With Maintenance</t>
    </r>
    <r>
      <rPr>
        <rFont val="Arial"/>
        <color theme="1"/>
        <sz val="10.0"/>
      </rPr>
      <t xml:space="preserve"> 
(Calculated $2,971/Street Tree)</t>
    </r>
  </si>
  <si>
    <t>Number of New Possible Private Property Trees</t>
  </si>
  <si>
    <t>Projected Cost of Private Property Trees 
(Calculated $56.50/Private Tree)</t>
  </si>
  <si>
    <r>
      <rPr>
        <rFont val="Arial"/>
        <color theme="1"/>
        <sz val="10.0"/>
      </rPr>
      <t xml:space="preserve">Projected Combined Cost </t>
    </r>
    <r>
      <rPr>
        <rFont val="Arial"/>
        <i/>
        <color theme="1"/>
        <sz val="10.0"/>
      </rPr>
      <t>Without Maintenance</t>
    </r>
    <r>
      <rPr>
        <rFont val="Arial"/>
        <color theme="1"/>
        <sz val="10.0"/>
      </rPr>
      <t xml:space="preserve">
(Street + Private Trees)</t>
    </r>
  </si>
  <si>
    <r>
      <rPr>
        <rFont val="Arial"/>
        <color theme="1"/>
        <sz val="10.0"/>
      </rPr>
      <t xml:space="preserve">Projected Combined Cost </t>
    </r>
    <r>
      <rPr>
        <rFont val="Arial"/>
        <i/>
        <color theme="1"/>
        <sz val="10.0"/>
      </rPr>
      <t>With Maintenance</t>
    </r>
    <r>
      <rPr>
        <rFont val="Arial"/>
        <color theme="1"/>
        <sz val="10.0"/>
      </rPr>
      <t xml:space="preserve">
(Street + Private Trees)</t>
    </r>
  </si>
  <si>
    <t>Total Number of New Possible Trees</t>
  </si>
  <si>
    <t>Citywide</t>
  </si>
  <si>
    <t>LA Urban Forest Equity Collective Pilot Neighborhoods: Central Alameda and Sylmar
Tier 1 Interventions Cost Projections by Pilot Neighborhood</t>
  </si>
  <si>
    <t>Neighborhood Council</t>
  </si>
  <si>
    <r>
      <rPr>
        <rFont val="Arial"/>
        <color theme="1"/>
        <sz val="10.0"/>
      </rPr>
      <t xml:space="preserve">Projected Cost of Street Tree </t>
    </r>
    <r>
      <rPr>
        <rFont val="Arial"/>
        <i/>
        <color theme="1"/>
        <sz val="10.0"/>
      </rPr>
      <t xml:space="preserve">Without Maintenance 
</t>
    </r>
    <r>
      <rPr>
        <rFont val="Arial"/>
        <color theme="1"/>
        <sz val="10.0"/>
      </rPr>
      <t>(Calculated $331/Street Tree)</t>
    </r>
  </si>
  <si>
    <r>
      <rPr>
        <rFont val="Arial"/>
        <color theme="1"/>
        <sz val="10.0"/>
      </rPr>
      <t xml:space="preserve">Projected Cost of Street Tree </t>
    </r>
    <r>
      <rPr>
        <rFont val="Arial"/>
        <i/>
        <color theme="1"/>
        <sz val="10.0"/>
      </rPr>
      <t>With Maintenance</t>
    </r>
    <r>
      <rPr>
        <rFont val="Arial"/>
        <color theme="1"/>
        <sz val="10.0"/>
      </rPr>
      <t xml:space="preserve"> 
(Calculated $2,971/Street Tree)</t>
    </r>
  </si>
  <si>
    <r>
      <rPr>
        <rFont val="Arial"/>
        <color theme="1"/>
        <sz val="10.0"/>
      </rPr>
      <t xml:space="preserve">Projected Combined Cost </t>
    </r>
    <r>
      <rPr>
        <rFont val="Arial"/>
        <i/>
        <color theme="1"/>
        <sz val="10.0"/>
      </rPr>
      <t>Without Maintenance</t>
    </r>
    <r>
      <rPr>
        <rFont val="Arial"/>
        <color theme="1"/>
        <sz val="10.0"/>
      </rPr>
      <t xml:space="preserve">
(Street + Private Trees)</t>
    </r>
  </si>
  <si>
    <r>
      <rPr>
        <rFont val="Arial"/>
        <color theme="1"/>
        <sz val="10.0"/>
      </rPr>
      <t xml:space="preserve">Projected Combined Cost </t>
    </r>
    <r>
      <rPr>
        <rFont val="Arial"/>
        <i/>
        <color theme="1"/>
        <sz val="10.0"/>
      </rPr>
      <t>With Maintenance</t>
    </r>
    <r>
      <rPr>
        <rFont val="Arial"/>
        <color theme="1"/>
        <sz val="10.0"/>
      </rPr>
      <t xml:space="preserve">
(Street + Private Trees)</t>
    </r>
  </si>
  <si>
    <t>Sylmar</t>
  </si>
  <si>
    <t>Central Alameda</t>
  </si>
  <si>
    <t>Number of Small Trees</t>
  </si>
  <si>
    <t>Number of Medium Trees</t>
  </si>
  <si>
    <t>Number of Large Trees</t>
  </si>
  <si>
    <t>Percent of Total Small Trees</t>
  </si>
  <si>
    <t>Percent of Total Medium Trees</t>
  </si>
  <si>
    <t>Percent of Total Large Trees</t>
  </si>
  <si>
    <t>Percent of Total Area of Small Trees</t>
  </si>
  <si>
    <t>Percent of Total Area of Medium Trees</t>
  </si>
  <si>
    <t>Percent of Total Area of Large Trees</t>
  </si>
  <si>
    <t>CA PUBLIC</t>
  </si>
  <si>
    <t>CA PRIVATE</t>
  </si>
  <si>
    <t>SYL PUBLIC</t>
  </si>
  <si>
    <t>SYL PRIVATE</t>
  </si>
  <si>
    <t>Avg Tree Canopy Change</t>
  </si>
  <si>
    <t>Total Trees with Canopy Loss factored in</t>
  </si>
  <si>
    <t>avg gain + avg loss</t>
  </si>
  <si>
    <t>LA City</t>
  </si>
  <si>
    <t># of tracts</t>
  </si>
  <si>
    <t>sum of gain</t>
  </si>
  <si>
    <t>mean gain (gis)</t>
  </si>
  <si>
    <t>avg gain</t>
  </si>
  <si>
    <t>sum of loss</t>
  </si>
  <si>
    <t>mean loss (gis)</t>
  </si>
  <si>
    <t>avg loss</t>
  </si>
  <si>
    <t>num of + tracts</t>
  </si>
  <si>
    <t>num of - tracts</t>
  </si>
  <si>
    <t>Res QC</t>
  </si>
  <si>
    <t>Number of Trees Model Identified</t>
  </si>
  <si>
    <t>Number of Trees Can Plant</t>
  </si>
  <si>
    <t>* Results below are from September 2022 data extraction from Davey TreeKeeper - the City of LA's Tree Inventory - This will continue to be updated as Davey completes the inventory</t>
  </si>
  <si>
    <r>
      <rPr>
        <rFont val="Calibri"/>
        <b/>
        <color theme="1"/>
        <sz val="12.0"/>
      </rPr>
      <t xml:space="preserve">Sylmar Neighborhood Council — Projected Canopy Calculations
</t>
    </r>
    <r>
      <rPr>
        <rFont val="Calibri"/>
        <b val="0"/>
        <color theme="1"/>
        <sz val="12.0"/>
      </rPr>
      <t xml:space="preserve"> November 2022 update to the UFEC GIS model assigns more accurate tree sizes to all Tier 1 sites based on parkway size and dimesnsions
Tree sizes used for modeling include: 15 ft (small tree), 30 ft (medium tree), 50 ft (large tree)</t>
    </r>
  </si>
  <si>
    <t>Neighborhood Council Area
(Sq. Feet)</t>
  </si>
  <si>
    <t xml:space="preserve">Current Tree Canopy Cover </t>
  </si>
  <si>
    <t>Desired Tree Canopy Cover by 2028
(Green New Deal Goal)</t>
  </si>
  <si>
    <t>Existing Tree Canopy Area 
(Sq. Feet) 2012</t>
  </si>
  <si>
    <t>Tier 1 
Street Trees 
Projected Area</t>
  </si>
  <si>
    <t>Tier 1 
Private Property Trees 
Projected Area</t>
  </si>
  <si>
    <t>Combined Projected Area 
(Sq. Feet)
(E + F)</t>
  </si>
  <si>
    <t>Estimated New Tree Canopy Area 
(Sq. Feet) 
(D + G)</t>
  </si>
  <si>
    <t>Projected Canopy Increase
(G/D)</t>
  </si>
  <si>
    <t>Projected Tree Canopy Cover
(H/A)</t>
  </si>
  <si>
    <t>Total 
Private Property Trees</t>
  </si>
  <si>
    <t>Total 
Street Trees</t>
  </si>
  <si>
    <t xml:space="preserve">Total Possible 
Tier 1 Trees
</t>
  </si>
  <si>
    <t>* no residential projection analysis done for Sylmar since it is in CD 7, where LIDAR data was too large to run on the model</t>
  </si>
  <si>
    <t>* Sites with null / overhead existing wires are automatically defaulted to small tree size</t>
  </si>
  <si>
    <t xml:space="preserve">Sylmar Neighborhood Council — Tier 1 Tree Number Calculations </t>
  </si>
  <si>
    <t>Neighborhood Council Area</t>
  </si>
  <si>
    <t>Area of 
Small Trees</t>
  </si>
  <si>
    <t>Area of 
Medium Trees</t>
  </si>
  <si>
    <t>Area of 
Large Trees</t>
  </si>
  <si>
    <t>Tier 1 Street Trees 
Total Area</t>
  </si>
  <si>
    <r>
      <rPr>
        <rFont val="Calibri"/>
        <b/>
        <color theme="1"/>
        <sz val="12.0"/>
      </rPr>
      <t xml:space="preserve">Central Alameda Neighborhood Council — Projected Canopy Calculations
</t>
    </r>
    <r>
      <rPr>
        <rFont val="Calibri"/>
        <b val="0"/>
        <color theme="1"/>
        <sz val="12.0"/>
      </rPr>
      <t xml:space="preserve"> November 2022 update to the UFEC GIS model assigns more accurate tree sizes to all Tier 1 sites based on parkway size and dimensions
Tree sizes used for modeling include: 15 ft (small tree), 30 ft (medium tree), 50 ft (large tree)</t>
    </r>
  </si>
  <si>
    <t>Total Possible 
Tier 1 Trees</t>
  </si>
  <si>
    <t xml:space="preserve">*residential projection analysis used standard 15 ft (small tree) canopy spread </t>
  </si>
  <si>
    <t xml:space="preserve">  </t>
  </si>
  <si>
    <t xml:space="preserve">Central Alameda Neighborhood Council  — Tier 1 Tree Number Calculations </t>
  </si>
  <si>
    <t>Tier 1 Trees 
Total Area</t>
  </si>
  <si>
    <t>Central Alameda — North East Trees CNRA Grant Boundary Calculations</t>
  </si>
  <si>
    <t>Boundary Area</t>
  </si>
  <si>
    <t>Area of Small Trees</t>
  </si>
  <si>
    <t>Area of Medium Trees</t>
  </si>
  <si>
    <t>Area of Large Trees</t>
  </si>
  <si>
    <t>Tier 1 Trees Total Area</t>
  </si>
  <si>
    <t>NET Identified Trees Tier 1</t>
  </si>
  <si>
    <t>NET Identified Trees Tier 2</t>
  </si>
  <si>
    <t>NET Identified Trees Total</t>
  </si>
  <si>
    <t>Current Tree 
Canopy Cover</t>
  </si>
  <si>
    <t>Existing Tree Canopy Cover Area</t>
  </si>
  <si>
    <t>Projected Tier 1 Increase</t>
  </si>
  <si>
    <t>Projected New Tree Canopy Cover</t>
  </si>
  <si>
    <t>Projected + Combined Area</t>
  </si>
  <si>
    <t>Central Alameda — North East Trees CNRA Grant Impact Calculations (Form F Calculations)</t>
  </si>
  <si>
    <r>
      <rPr>
        <rFont val="Calibri"/>
        <b/>
        <color theme="1"/>
        <sz val="12.0"/>
      </rPr>
      <t xml:space="preserve">Phase II Model: Council District &amp; Citywide Projected Canopy Calculations
</t>
    </r>
    <r>
      <rPr>
        <rFont val="Calibri"/>
        <b val="0"/>
        <color theme="1"/>
        <sz val="12.0"/>
      </rPr>
      <t xml:space="preserve"> November 2022 update to the UFEC GIS model assigns more accurate tree sizes to all Tier 1 sites based on parkway size and dimesnsions
Tree sizes used for modeling include: 15 ft (small tree), 30 ft (medium tree), 50 ft (large tree)</t>
    </r>
  </si>
  <si>
    <t>Council 
District</t>
  </si>
  <si>
    <t xml:space="preserve">Council District Area 
2022 Boundaries
(Sq. Feet) </t>
  </si>
  <si>
    <t>Existing Tree Canopy Area 
2012 
(Sq. Feet)</t>
  </si>
  <si>
    <t>Tier 1 
Street Trees 
Projected Area
2012
(Sq. Feet)</t>
  </si>
  <si>
    <t>Tier 1 
Private Property Trees 
Projected Area
(Sq. Feet)</t>
  </si>
  <si>
    <t>Combined Projected Area 
(Sq. Feet)
(F + G)</t>
  </si>
  <si>
    <t>Estimated New 
Tree Canopy Area
(Sq. Feet) 
(E + H)</t>
  </si>
  <si>
    <t>Delta
(I - E)</t>
  </si>
  <si>
    <t>Projected Canopy Increase
(J/E)</t>
  </si>
  <si>
    <t>Projected Tree Canopy Cover
(I/D)</t>
  </si>
  <si>
    <t xml:space="preserve">Number of Street Trees Needed to Reach Projected Tree Canopy Cover </t>
  </si>
  <si>
    <t>* Yellow indicates council districts that would still fall below the City of LA average of 21% and Grey indicates CDs where private property analysis is not yet possible</t>
  </si>
  <si>
    <t>* CDs 8, 9, 10 are the only CDs that would reach the 50% canopy increase target in the Green New Deal</t>
  </si>
  <si>
    <t xml:space="preserve">Phase II Model: Citywide Tier 1 Tree Number Calculations </t>
  </si>
  <si>
    <r>
      <rPr>
        <rFont val="Calibri"/>
        <b/>
        <color theme="1"/>
        <sz val="12.0"/>
      </rPr>
      <t xml:space="preserve">Phase I Model: Council District &amp; Citywide Projected Canopy Calculations (2021)
</t>
    </r>
    <r>
      <rPr>
        <rFont val="Calibri"/>
        <b val="0"/>
        <color theme="1"/>
        <sz val="12.0"/>
      </rPr>
      <t>In Phase I of the UFEC project between 2020 - 2021, the GIS model assumed a standard trees size of 15 ft (small) for 
all projection calculations, as parkway size data was not yet available from the Davey Tree Inventory</t>
    </r>
  </si>
  <si>
    <t>Current Tree Canopy Cover</t>
  </si>
  <si>
    <t>Desired Tree Canopy Cover by 2028
Green New Deal Goal</t>
  </si>
  <si>
    <t xml:space="preserve">Council District Area 
2012 Boundaries
(Sq. Feet) </t>
  </si>
  <si>
    <t>Existing Tree Canopy Area 
(Sq. Feet)</t>
  </si>
  <si>
    <t>Tier 1 
Street Trees 
Projected Area 
2012 Boundaries
(Sq. Feet)</t>
  </si>
  <si>
    <t>Tier 1 
Residential Trees 
Projected Area 
(Sq. Feet)</t>
  </si>
  <si>
    <t>Combined Projected Area 
(Sq. Feet)
F + G</t>
  </si>
  <si>
    <t>Estimated 
New Tree 
Canopy Area 
(Sq. Feet) 
E + H</t>
  </si>
  <si>
    <t>Delta
Existing - Combined
I - E</t>
  </si>
  <si>
    <t>Projected 
Canopy Increase 
J/E</t>
  </si>
  <si>
    <t>Projected 
New Tree Canopy Cover 
I/D</t>
  </si>
  <si>
    <t xml:space="preserve">Number of Street Trees Needed to Reach Projected New Tree Canopy Cover </t>
  </si>
  <si>
    <t xml:space="preserve">Number of Residential Trees Needed to Reach Projected New Tree Canopy Cover </t>
  </si>
  <si>
    <t xml:space="preserve">Total Trees 
Needed to Reach Projected New Tree Canopy Cover </t>
  </si>
  <si>
    <t>*Some Council Districts do not have a residential projection analysis where LIDAR data was too large to process</t>
  </si>
  <si>
    <r>
      <rPr>
        <rFont val="Calibri"/>
        <b/>
        <color theme="1"/>
        <sz val="12.0"/>
      </rPr>
      <t xml:space="preserve">Phase II Model: Council District &amp; Citywide Projected Canopy Calculations (2022)
</t>
    </r>
    <r>
      <rPr>
        <rFont val="Calibri"/>
        <b val="0"/>
        <color theme="1"/>
        <sz val="12.0"/>
      </rPr>
      <t xml:space="preserve"> November 2022 update to the UFEC GIS model assigns more accurate tree sizes to all Tier 1 sites based on parkway size and dimesnsions
Tree sizes used for modeling include: 15 ft (small tree), 30 ft (medium tree), 50 ft (large tree)</t>
    </r>
  </si>
  <si>
    <t>Council District Area (Sq. Feet) 2022 Boundaries</t>
  </si>
  <si>
    <t>*568 trees fall outside city boundaries</t>
  </si>
  <si>
    <t>Tree Size</t>
  </si>
  <si>
    <t>Size of Canopy 
(ft)</t>
  </si>
  <si>
    <t>Area of Canopy 
(sq ft)</t>
  </si>
  <si>
    <t>Number 
of Trees</t>
  </si>
  <si>
    <t>New 
Canopy Area 
(sq ft)</t>
  </si>
  <si>
    <t>City Area 
(sq ft)</t>
  </si>
  <si>
    <t>Existing 
Canopy Area 
(sq ft)</t>
  </si>
  <si>
    <t xml:space="preserve">Estimated New Tree Canopy Area 
Parkways Only
(Sq. Feet)  </t>
  </si>
  <si>
    <t xml:space="preserve">Projected Tree Canopy Cover </t>
  </si>
  <si>
    <r>
      <rPr>
        <rFont val="Calibri"/>
        <color theme="1"/>
        <sz val="10.0"/>
      </rPr>
      <t xml:space="preserve">Small 
</t>
    </r>
    <r>
      <rPr>
        <rFont val="Calibri"/>
        <color theme="1"/>
        <sz val="8.0"/>
      </rPr>
      <t>(includes Null &amp; OH Wires)</t>
    </r>
  </si>
  <si>
    <t>Medium</t>
  </si>
  <si>
    <t>Large</t>
  </si>
  <si>
    <t>Tier 1 - Street Tree Size and Canopy Spread Assumptions According to Parkway Size</t>
  </si>
  <si>
    <t>City of Los Angeles Urban Forestry Divisions's Street Tree Spacing Guidelines Utilized in LA Urban Forest Equity Collective's Tier 1 GIS Modeling and Canopy Projection Analysis</t>
  </si>
  <si>
    <t>Descriptions of LA Urban Forest Equity Collective GIS Models for Tier 1 Canopy Projection Calculations</t>
  </si>
  <si>
    <t>Parkway Width</t>
  </si>
  <si>
    <t>Projected Tree Size</t>
  </si>
  <si>
    <t>Projected Canopy Spread (ft)</t>
  </si>
  <si>
    <t># of Points</t>
  </si>
  <si>
    <t>Infrastructure</t>
  </si>
  <si>
    <t>Tree Planting Distance (feet)</t>
  </si>
  <si>
    <t>Model</t>
  </si>
  <si>
    <t>Description</t>
  </si>
  <si>
    <t>&lt; 3 ft, 3 - 4 ft</t>
  </si>
  <si>
    <t>Small</t>
  </si>
  <si>
    <t>195,029 (Null)
21,067 (Small)</t>
  </si>
  <si>
    <t>Catch Basins</t>
  </si>
  <si>
    <t>Model 1 - Parkway Selection</t>
  </si>
  <si>
    <t>This model uses UFD's Tree Spacing Guidelines (to the left) to identify parkways that are available for tree planting. It can either be whole parkways or sections of the parkway</t>
  </si>
  <si>
    <t>5 - 6 ft</t>
  </si>
  <si>
    <t>Driveways</t>
  </si>
  <si>
    <t>Model 2 - Dropping Tree Points</t>
  </si>
  <si>
    <t>This model uses the results from Model 1 (Selected Parkway Polygons) to drop "tree" points that are evenly spaced in the selected parkways</t>
  </si>
  <si>
    <t>7 - 10 ft, &gt; 10 ft</t>
  </si>
  <si>
    <t>Transit Shelters</t>
  </si>
  <si>
    <t>Model 3 - Tree Canopy Projection</t>
  </si>
  <si>
    <t>This model uses the results from Model 2 ("Tree" points) and creates a buffer for each tree point depending on parkway size and Overhead/Existing wires (to the left)</t>
  </si>
  <si>
    <t>Fire Hydrants</t>
  </si>
  <si>
    <t>Model 4 - Residential Selection</t>
  </si>
  <si>
    <t>This model uses land classification data to determine available private property land by buffering and erasing unavailable spaces</t>
  </si>
  <si>
    <t>* Private property analysis currently defaults to small trees until new model is developed</t>
  </si>
  <si>
    <t>Street Lights</t>
  </si>
  <si>
    <t>Model 5 - Dropping Tree Points &amp; Tree Canopy Projections</t>
  </si>
  <si>
    <t>This model uses the results from Model 4 (Residential Selection) and assigns tree sizes based on remaining lot size. The lot is turned to points ("trees"), which get projected for "tree canopy cover"</t>
  </si>
  <si>
    <t xml:space="preserve">Electrical Power Poles </t>
  </si>
  <si>
    <t>Tier 1 - Private Property Tree Size and Canopy Spread Assumptions According to Lot Size</t>
  </si>
  <si>
    <t>Alleys</t>
  </si>
  <si>
    <t>Lot Size</t>
  </si>
  <si>
    <t>Intersections</t>
  </si>
  <si>
    <t>&gt;= 16 sq ft &amp; &lt; 36 sq ft</t>
  </si>
  <si>
    <t>Railroad Tracks</t>
  </si>
  <si>
    <t>&gt;= 36 sq ft &amp; &lt; 100 sq ft</t>
  </si>
  <si>
    <t>Existing Street Trees</t>
  </si>
  <si>
    <t>&gt;= 100 sq ft</t>
  </si>
  <si>
    <t>UFEC_LA Tree Spacing Guidelines</t>
  </si>
  <si>
    <t>Tree Placement Model - 2022</t>
  </si>
  <si>
    <t>* Sites that are smaller than 16 sq ft have been excluded and no tree is planted</t>
  </si>
  <si>
    <t xml:space="preserve"> </t>
  </si>
  <si>
    <t>Sylmar Neighborhood Council</t>
  </si>
  <si>
    <t>Number of Parkways from Cindy's Model</t>
  </si>
  <si>
    <t>Number of Total Sites According to Davey 
(Current trees + Vacant sites)</t>
  </si>
  <si>
    <t>Number of Vacant Sites According to Davey</t>
  </si>
  <si>
    <t>&lt; 3 ft</t>
  </si>
  <si>
    <t>-</t>
  </si>
  <si>
    <t>3 - 4 ft</t>
  </si>
  <si>
    <t>7 - 8 ft</t>
  </si>
  <si>
    <t>9 - 10 ft</t>
  </si>
  <si>
    <t>&gt; 10 ft</t>
  </si>
  <si>
    <t>N/A</t>
  </si>
  <si>
    <t>* Sylmar NC does not have a complete Davey tree inventory</t>
  </si>
  <si>
    <t>Central Alameda Neighborhood Council</t>
  </si>
  <si>
    <t>*Look at total miles of streets vs. parkways</t>
  </si>
  <si>
    <t>* What percent of the sidewalks even have parkways?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</si>
</sst>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0.0000"/>
    <numFmt numFmtId="167" formatCode="0.000000"/>
  </numFmts>
  <fonts count="2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b/>
      <sz val="10.0"/>
      <color theme="1"/>
      <name val="Arial"/>
    </font>
    <font>
      <sz val="10.0"/>
      <color theme="1"/>
      <name val="Arial"/>
    </font>
    <font>
      <b/>
      <sz val="12.0"/>
      <color theme="1"/>
      <name val="Arial"/>
    </font>
    <font>
      <b/>
      <sz val="10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b/>
      <color theme="1"/>
      <name val="Calibri"/>
    </font>
    <font>
      <color theme="1"/>
      <name val="Calibri"/>
    </font>
    <font>
      <b/>
      <sz val="12.0"/>
      <color rgb="FF000000"/>
      <name val="Calibri"/>
    </font>
    <font>
      <color rgb="FF000000"/>
      <name val="Calibri"/>
    </font>
    <font>
      <b/>
      <color rgb="FF000000"/>
      <name val="Calibri"/>
    </font>
    <font>
      <sz val="8.0"/>
      <color rgb="FF5F6368"/>
      <name val="Calibri"/>
    </font>
    <font>
      <b/>
      <sz val="10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u/>
      <sz val="10.0"/>
      <color theme="1"/>
      <name val="Arial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21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6AA84F"/>
        <bgColor rgb="FF6AA84F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3" fontId="2" numFmtId="0" xfId="0" applyAlignment="1" applyBorder="1" applyFill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4" xfId="0" applyAlignment="1" applyBorder="1" applyFont="1" applyNumberFormat="1">
      <alignment horizontal="center" shrinkToFit="0" vertical="center" wrapText="1"/>
    </xf>
    <xf borderId="5" fillId="0" fontId="2" numFmtId="10" xfId="0" applyAlignment="1" applyBorder="1" applyFont="1" applyNumberFormat="1">
      <alignment horizontal="center" shrinkToFit="0" vertical="center" wrapText="1"/>
    </xf>
    <xf borderId="5" fillId="0" fontId="2" numFmtId="3" xfId="0" applyAlignment="1" applyBorder="1" applyFont="1" applyNumberFormat="1">
      <alignment horizontal="center" shrinkToFit="0" vertical="center" wrapText="1"/>
    </xf>
    <xf borderId="6" fillId="0" fontId="2" numFmtId="3" xfId="0" applyAlignment="1" applyBorder="1" applyFont="1" applyNumberForma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8" fillId="0" fontId="2" numFmtId="4" xfId="0" applyAlignment="1" applyBorder="1" applyFont="1" applyNumberFormat="1">
      <alignment horizontal="center" shrinkToFit="0" vertical="center" wrapText="1"/>
    </xf>
    <xf borderId="8" fillId="0" fontId="2" numFmtId="10" xfId="0" applyAlignment="1" applyBorder="1" applyFont="1" applyNumberFormat="1">
      <alignment horizontal="center" shrinkToFit="0" vertical="center" wrapText="1"/>
    </xf>
    <xf borderId="8" fillId="0" fontId="2" numFmtId="3" xfId="0" applyAlignment="1" applyBorder="1" applyFont="1" applyNumberFormat="1">
      <alignment horizontal="center" shrinkToFit="0" vertical="center" wrapText="1"/>
    </xf>
    <xf borderId="9" fillId="0" fontId="2" numFmtId="10" xfId="0" applyAlignment="1" applyBorder="1" applyFont="1" applyNumberFormat="1">
      <alignment horizontal="center" shrinkToFit="0" vertical="center" wrapText="1"/>
    </xf>
    <xf borderId="9" fillId="0" fontId="2" numFmtId="3" xfId="0" applyAlignment="1" applyBorder="1" applyFont="1" applyNumberFormat="1">
      <alignment horizontal="center" shrinkToFit="0" vertical="center" wrapText="1"/>
    </xf>
    <xf borderId="10" fillId="0" fontId="2" numFmtId="3" xfId="0" applyAlignment="1" applyBorder="1" applyFont="1" applyNumberFormat="1">
      <alignment horizontal="center" shrinkToFit="0" vertical="center" wrapText="1"/>
    </xf>
    <xf borderId="11" fillId="4" fontId="1" numFmtId="10" xfId="0" applyAlignment="1" applyBorder="1" applyFill="1" applyFont="1" applyNumberFormat="1">
      <alignment horizontal="center" shrinkToFit="0" vertical="center" wrapText="1"/>
    </xf>
    <xf borderId="12" fillId="4" fontId="1" numFmtId="10" xfId="0" applyAlignment="1" applyBorder="1" applyFont="1" applyNumberFormat="1">
      <alignment horizontal="center" shrinkToFit="0" vertical="center" wrapText="1"/>
    </xf>
    <xf borderId="12" fillId="4" fontId="1" numFmtId="3" xfId="0" applyAlignment="1" applyBorder="1" applyFont="1" applyNumberFormat="1">
      <alignment horizontal="center" shrinkToFit="0" vertical="center" wrapText="1"/>
    </xf>
    <xf borderId="13" fillId="4" fontId="1" numFmtId="3" xfId="0" applyAlignment="1" applyBorder="1" applyFont="1" applyNumberFormat="1">
      <alignment horizontal="center" shrinkToFit="0" vertical="center" wrapText="1"/>
    </xf>
    <xf borderId="14" fillId="2" fontId="1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17" fillId="0" fontId="2" numFmtId="0" xfId="0" applyAlignment="1" applyBorder="1" applyFont="1">
      <alignment horizontal="center" shrinkToFit="0" vertical="center" wrapText="1"/>
    </xf>
    <xf borderId="18" fillId="3" fontId="1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0" fontId="3" numFmtId="0" xfId="0" applyBorder="1" applyFont="1"/>
    <xf borderId="18" fillId="5" fontId="1" numFmtId="0" xfId="0" applyAlignment="1" applyBorder="1" applyFill="1" applyFont="1">
      <alignment horizontal="center" shrinkToFit="0" vertical="center" wrapText="1"/>
    </xf>
    <xf borderId="20" fillId="6" fontId="1" numFmtId="0" xfId="0" applyAlignment="1" applyBorder="1" applyFill="1" applyFont="1">
      <alignment horizontal="center" shrinkToFit="0" vertical="center" wrapText="1"/>
    </xf>
    <xf borderId="21" fillId="0" fontId="3" numFmtId="0" xfId="0" applyBorder="1" applyFont="1"/>
    <xf borderId="4" fillId="5" fontId="2" numFmtId="0" xfId="0" applyAlignment="1" applyBorder="1" applyFont="1">
      <alignment horizontal="center" shrinkToFit="0" vertical="center" wrapText="1"/>
    </xf>
    <xf borderId="5" fillId="5" fontId="2" numFmtId="0" xfId="0" applyAlignment="1" applyBorder="1" applyFont="1">
      <alignment horizontal="center" shrinkToFit="0" vertical="center" wrapText="1"/>
    </xf>
    <xf borderId="6" fillId="5" fontId="2" numFmtId="0" xfId="0" applyAlignment="1" applyBorder="1" applyFont="1">
      <alignment horizontal="center" shrinkToFit="0" vertical="center" wrapText="1"/>
    </xf>
    <xf borderId="22" fillId="6" fontId="2" numFmtId="0" xfId="0" applyAlignment="1" applyBorder="1" applyFont="1">
      <alignment horizontal="center" shrinkToFit="0" vertical="center" wrapText="1"/>
    </xf>
    <xf borderId="23" fillId="0" fontId="2" numFmtId="0" xfId="0" applyAlignment="1" applyBorder="1" applyFont="1">
      <alignment horizontal="center" shrinkToFit="0" vertical="center" wrapText="1"/>
    </xf>
    <xf borderId="4" fillId="3" fontId="2" numFmtId="3" xfId="0" applyAlignment="1" applyBorder="1" applyFont="1" applyNumberFormat="1">
      <alignment horizontal="center" shrinkToFit="0" vertical="center" wrapText="1"/>
    </xf>
    <xf borderId="5" fillId="3" fontId="2" numFmtId="3" xfId="0" applyAlignment="1" applyBorder="1" applyFont="1" applyNumberFormat="1">
      <alignment horizontal="center" shrinkToFit="0" vertical="center" wrapText="1"/>
    </xf>
    <xf borderId="5" fillId="3" fontId="2" numFmtId="4" xfId="0" applyAlignment="1" applyBorder="1" applyFont="1" applyNumberFormat="1">
      <alignment horizontal="center" shrinkToFit="0" vertical="center" wrapText="1"/>
    </xf>
    <xf borderId="6" fillId="3" fontId="2" numFmtId="3" xfId="0" applyAlignment="1" applyBorder="1" applyFont="1" applyNumberFormat="1">
      <alignment horizontal="center" shrinkToFit="0" vertical="center" wrapText="1"/>
    </xf>
    <xf borderId="4" fillId="5" fontId="2" numFmtId="3" xfId="0" applyAlignment="1" applyBorder="1" applyFont="1" applyNumberFormat="1">
      <alignment horizontal="center" shrinkToFit="0" vertical="center" wrapText="1"/>
    </xf>
    <xf borderId="5" fillId="5" fontId="2" numFmtId="3" xfId="0" applyAlignment="1" applyBorder="1" applyFont="1" applyNumberFormat="1">
      <alignment horizontal="center" shrinkToFit="0" vertical="center" wrapText="1"/>
    </xf>
    <xf borderId="5" fillId="5" fontId="2" numFmtId="4" xfId="0" applyAlignment="1" applyBorder="1" applyFont="1" applyNumberFormat="1">
      <alignment horizontal="center" shrinkToFit="0" vertical="center" wrapText="1"/>
    </xf>
    <xf borderId="6" fillId="5" fontId="2" numFmtId="4" xfId="0" applyAlignment="1" applyBorder="1" applyFont="1" applyNumberFormat="1">
      <alignment horizontal="center" shrinkToFit="0" vertical="center" wrapText="1"/>
    </xf>
    <xf borderId="22" fillId="6" fontId="2" numFmtId="3" xfId="0" applyAlignment="1" applyBorder="1" applyFont="1" applyNumberFormat="1">
      <alignment horizontal="center" shrinkToFit="0" vertical="center" wrapText="1"/>
    </xf>
    <xf borderId="24" fillId="4" fontId="1" numFmtId="0" xfId="0" applyAlignment="1" applyBorder="1" applyFont="1">
      <alignment horizontal="center" shrinkToFit="0" vertical="center" wrapText="1"/>
    </xf>
    <xf borderId="7" fillId="4" fontId="1" numFmtId="3" xfId="0" applyAlignment="1" applyBorder="1" applyFont="1" applyNumberFormat="1">
      <alignment horizontal="center" shrinkToFit="0" vertical="center" wrapText="1"/>
    </xf>
    <xf borderId="8" fillId="4" fontId="1" numFmtId="3" xfId="0" applyAlignment="1" applyBorder="1" applyFont="1" applyNumberFormat="1">
      <alignment horizontal="center" shrinkToFit="0" vertical="center" wrapText="1"/>
    </xf>
    <xf borderId="8" fillId="4" fontId="1" numFmtId="0" xfId="0" applyAlignment="1" applyBorder="1" applyFont="1">
      <alignment horizontal="center" shrinkToFit="0" vertical="center" wrapText="1"/>
    </xf>
    <xf borderId="25" fillId="4" fontId="1" numFmtId="3" xfId="0" applyAlignment="1" applyBorder="1" applyFont="1" applyNumberFormat="1">
      <alignment horizontal="center" shrinkToFit="0" vertical="center" wrapText="1"/>
    </xf>
    <xf borderId="8" fillId="4" fontId="1" numFmtId="4" xfId="0" applyAlignment="1" applyBorder="1" applyFont="1" applyNumberFormat="1">
      <alignment horizontal="center" shrinkToFit="0" vertical="center" wrapText="1"/>
    </xf>
    <xf borderId="25" fillId="4" fontId="1" numFmtId="4" xfId="0" applyAlignment="1" applyBorder="1" applyFont="1" applyNumberFormat="1">
      <alignment horizontal="center" shrinkToFit="0" vertical="center" wrapText="1"/>
    </xf>
    <xf borderId="26" fillId="4" fontId="1" numFmtId="3" xfId="0" applyAlignment="1" applyBorder="1" applyFont="1" applyNumberFormat="1">
      <alignment horizontal="center" shrinkToFit="0" vertical="center" wrapText="1"/>
    </xf>
    <xf borderId="14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27" fillId="0" fontId="1" numFmtId="0" xfId="0" applyAlignment="1" applyBorder="1" applyFont="1">
      <alignment horizontal="center" shrinkToFit="0" vertical="center" wrapText="1"/>
    </xf>
    <xf borderId="18" fillId="7" fontId="1" numFmtId="0" xfId="0" applyAlignment="1" applyBorder="1" applyFill="1" applyFont="1">
      <alignment horizontal="center" shrinkToFit="0" vertical="center" wrapText="1"/>
    </xf>
    <xf borderId="19" fillId="8" fontId="1" numFmtId="0" xfId="0" applyAlignment="1" applyBorder="1" applyFill="1" applyFont="1">
      <alignment horizontal="center" shrinkToFit="0" vertical="center" wrapText="1"/>
    </xf>
    <xf borderId="18" fillId="9" fontId="1" numFmtId="0" xfId="0" applyAlignment="1" applyBorder="1" applyFill="1" applyFont="1">
      <alignment horizontal="center" shrinkToFit="0" vertical="center" wrapText="1"/>
    </xf>
    <xf borderId="18" fillId="6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4" fillId="7" fontId="2" numFmtId="0" xfId="0" applyAlignment="1" applyBorder="1" applyFont="1">
      <alignment horizontal="center" shrinkToFit="0" vertical="center" wrapText="1"/>
    </xf>
    <xf borderId="5" fillId="7" fontId="2" numFmtId="0" xfId="0" applyAlignment="1" applyBorder="1" applyFont="1">
      <alignment horizontal="center" shrinkToFit="0" vertical="center" wrapText="1"/>
    </xf>
    <xf borderId="6" fillId="7" fontId="2" numFmtId="0" xfId="0" applyAlignment="1" applyBorder="1" applyFont="1">
      <alignment horizontal="center" shrinkToFit="0" vertical="center" wrapText="1"/>
    </xf>
    <xf borderId="28" fillId="8" fontId="2" numFmtId="0" xfId="0" applyAlignment="1" applyBorder="1" applyFont="1">
      <alignment horizontal="center" shrinkToFit="0" vertical="center" wrapText="1"/>
    </xf>
    <xf borderId="5" fillId="8" fontId="2" numFmtId="0" xfId="0" applyAlignment="1" applyBorder="1" applyFont="1">
      <alignment horizontal="center" shrinkToFit="0" vertical="center" wrapText="1"/>
    </xf>
    <xf borderId="29" fillId="8" fontId="2" numFmtId="0" xfId="0" applyAlignment="1" applyBorder="1" applyFont="1">
      <alignment horizontal="center" shrinkToFit="0" vertical="center" wrapText="1"/>
    </xf>
    <xf borderId="4" fillId="9" fontId="2" numFmtId="0" xfId="0" applyAlignment="1" applyBorder="1" applyFont="1">
      <alignment horizontal="center" shrinkToFit="0" vertical="center" wrapText="1"/>
    </xf>
    <xf borderId="5" fillId="9" fontId="2" numFmtId="0" xfId="0" applyAlignment="1" applyBorder="1" applyFont="1">
      <alignment horizontal="center" shrinkToFit="0" vertical="center" wrapText="1"/>
    </xf>
    <xf borderId="29" fillId="9" fontId="2" numFmtId="0" xfId="0" applyAlignment="1" applyBorder="1" applyFont="1">
      <alignment horizontal="center" shrinkToFit="0" vertical="center" wrapText="1"/>
    </xf>
    <xf borderId="4" fillId="6" fontId="2" numFmtId="0" xfId="0" applyAlignment="1" applyBorder="1" applyFont="1">
      <alignment horizontal="center" shrinkToFit="0" vertical="center" wrapText="1"/>
    </xf>
    <xf borderId="6" fillId="6" fontId="2" numFmtId="0" xfId="0" applyAlignment="1" applyBorder="1" applyFont="1">
      <alignment horizontal="center" shrinkToFit="0" vertical="center" wrapText="1"/>
    </xf>
    <xf borderId="4" fillId="7" fontId="2" numFmtId="3" xfId="0" applyAlignment="1" applyBorder="1" applyFont="1" applyNumberFormat="1">
      <alignment horizontal="center" shrinkToFit="0" vertical="center" wrapText="1"/>
    </xf>
    <xf borderId="5" fillId="7" fontId="2" numFmtId="4" xfId="0" applyAlignment="1" applyBorder="1" applyFont="1" applyNumberFormat="1">
      <alignment horizontal="center" shrinkToFit="0" vertical="center" wrapText="1"/>
    </xf>
    <xf borderId="5" fillId="7" fontId="2" numFmtId="10" xfId="0" applyAlignment="1" applyBorder="1" applyFont="1" applyNumberFormat="1">
      <alignment horizontal="center" shrinkToFit="0" vertical="center" wrapText="1"/>
    </xf>
    <xf borderId="6" fillId="7" fontId="2" numFmtId="10" xfId="0" applyAlignment="1" applyBorder="1" applyFont="1" applyNumberFormat="1">
      <alignment horizontal="center" shrinkToFit="0" vertical="center" wrapText="1"/>
    </xf>
    <xf borderId="28" fillId="8" fontId="2" numFmtId="3" xfId="0" applyAlignment="1" applyBorder="1" applyFont="1" applyNumberFormat="1">
      <alignment horizontal="center" shrinkToFit="0" vertical="center" wrapText="1"/>
    </xf>
    <xf borderId="5" fillId="8" fontId="2" numFmtId="4" xfId="0" applyAlignment="1" applyBorder="1" applyFont="1" applyNumberFormat="1">
      <alignment horizontal="center" shrinkToFit="0" vertical="center" wrapText="1"/>
    </xf>
    <xf borderId="5" fillId="8" fontId="2" numFmtId="10" xfId="0" applyAlignment="1" applyBorder="1" applyFont="1" applyNumberFormat="1">
      <alignment horizontal="center" shrinkToFit="0" vertical="center" wrapText="1"/>
    </xf>
    <xf borderId="29" fillId="8" fontId="2" numFmtId="10" xfId="0" applyAlignment="1" applyBorder="1" applyFont="1" applyNumberFormat="1">
      <alignment horizontal="center" shrinkToFit="0" vertical="center" wrapText="1"/>
    </xf>
    <xf borderId="4" fillId="9" fontId="2" numFmtId="3" xfId="0" applyAlignment="1" applyBorder="1" applyFont="1" applyNumberFormat="1">
      <alignment horizontal="center" shrinkToFit="0" vertical="center" wrapText="1"/>
    </xf>
    <xf borderId="5" fillId="9" fontId="2" numFmtId="4" xfId="0" applyAlignment="1" applyBorder="1" applyFont="1" applyNumberFormat="1">
      <alignment horizontal="center" shrinkToFit="0" vertical="center" wrapText="1"/>
    </xf>
    <xf borderId="5" fillId="9" fontId="2" numFmtId="10" xfId="0" applyAlignment="1" applyBorder="1" applyFont="1" applyNumberFormat="1">
      <alignment horizontal="center" shrinkToFit="0" vertical="center" wrapText="1"/>
    </xf>
    <xf borderId="29" fillId="9" fontId="2" numFmtId="10" xfId="0" applyAlignment="1" applyBorder="1" applyFont="1" applyNumberFormat="1">
      <alignment horizontal="center" shrinkToFit="0" vertical="center" wrapText="1"/>
    </xf>
    <xf borderId="4" fillId="6" fontId="2" numFmtId="3" xfId="0" applyAlignment="1" applyBorder="1" applyFont="1" applyNumberFormat="1">
      <alignment horizontal="center" shrinkToFit="0" vertical="center" wrapText="1"/>
    </xf>
    <xf borderId="6" fillId="6" fontId="2" numFmtId="3" xfId="0" applyAlignment="1" applyBorder="1" applyFont="1" applyNumberFormat="1">
      <alignment horizontal="center" shrinkToFit="0" vertical="center" wrapText="1"/>
    </xf>
    <xf borderId="8" fillId="4" fontId="1" numFmtId="10" xfId="0" applyAlignment="1" applyBorder="1" applyFont="1" applyNumberFormat="1">
      <alignment shrinkToFit="0" vertical="center" wrapText="1"/>
    </xf>
    <xf borderId="25" fillId="4" fontId="1" numFmtId="10" xfId="0" applyAlignment="1" applyBorder="1" applyFont="1" applyNumberFormat="1">
      <alignment horizontal="center" shrinkToFit="0" vertical="center" wrapText="1"/>
    </xf>
    <xf borderId="30" fillId="4" fontId="1" numFmtId="3" xfId="0" applyAlignment="1" applyBorder="1" applyFont="1" applyNumberFormat="1">
      <alignment horizontal="center" shrinkToFit="0" vertical="center" wrapText="1"/>
    </xf>
    <xf borderId="8" fillId="4" fontId="1" numFmtId="0" xfId="0" applyAlignment="1" applyBorder="1" applyFont="1">
      <alignment shrinkToFit="0" vertical="center" wrapText="1"/>
    </xf>
    <xf borderId="31" fillId="4" fontId="1" numFmtId="10" xfId="0" applyAlignment="1" applyBorder="1" applyFont="1" applyNumberFormat="1">
      <alignment horizontal="center" shrinkToFit="0" vertical="center" wrapText="1"/>
    </xf>
    <xf borderId="31" fillId="4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18" fillId="10" fontId="1" numFmtId="0" xfId="0" applyAlignment="1" applyBorder="1" applyFill="1" applyFont="1">
      <alignment horizontal="center" vertical="center"/>
    </xf>
    <xf borderId="4" fillId="11" fontId="2" numFmtId="0" xfId="0" applyAlignment="1" applyBorder="1" applyFill="1" applyFont="1">
      <alignment horizontal="center" shrinkToFit="0" vertical="center" wrapText="1"/>
    </xf>
    <xf borderId="5" fillId="11" fontId="2" numFmtId="0" xfId="0" applyAlignment="1" applyBorder="1" applyFont="1">
      <alignment horizontal="center" shrinkToFit="0" vertical="center" wrapText="1"/>
    </xf>
    <xf borderId="6" fillId="11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7" fillId="0" fontId="2" numFmtId="10" xfId="0" applyAlignment="1" applyBorder="1" applyFont="1" applyNumberFormat="1">
      <alignment horizontal="center" vertical="center"/>
    </xf>
    <xf borderId="8" fillId="0" fontId="2" numFmtId="4" xfId="0" applyAlignment="1" applyBorder="1" applyFont="1" applyNumberFormat="1">
      <alignment horizontal="center" vertical="center"/>
    </xf>
    <xf borderId="8" fillId="0" fontId="2" numFmtId="10" xfId="0" applyAlignment="1" applyBorder="1" applyFont="1" applyNumberFormat="1">
      <alignment horizontal="center" vertical="center"/>
    </xf>
    <xf borderId="25" fillId="0" fontId="2" numFmtId="3" xfId="0" applyAlignment="1" applyBorder="1" applyFont="1" applyNumberFormat="1">
      <alignment horizontal="center" vertical="center"/>
    </xf>
    <xf borderId="0" fillId="0" fontId="2" numFmtId="3" xfId="0" applyAlignment="1" applyFont="1" applyNumberFormat="1">
      <alignment horizontal="center" vertical="center"/>
    </xf>
    <xf borderId="7" fillId="0" fontId="2" numFmtId="3" xfId="0" applyAlignment="1" applyBorder="1" applyFont="1" applyNumberFormat="1">
      <alignment horizontal="center" vertical="center"/>
    </xf>
    <xf borderId="8" fillId="0" fontId="2" numFmtId="3" xfId="0" applyAlignment="1" applyBorder="1" applyFont="1" applyNumberFormat="1">
      <alignment horizontal="center" vertical="center"/>
    </xf>
    <xf borderId="25" fillId="0" fontId="2" numFmtId="10" xfId="0" applyAlignment="1" applyBorder="1" applyFont="1" applyNumberFormat="1">
      <alignment horizontal="center" vertical="center"/>
    </xf>
    <xf borderId="0" fillId="0" fontId="2" numFmtId="10" xfId="0" applyAlignment="1" applyFont="1" applyNumberFormat="1">
      <alignment vertical="center"/>
    </xf>
    <xf borderId="25" fillId="0" fontId="2" numFmtId="4" xfId="0" applyAlignment="1" applyBorder="1" applyFont="1" applyNumberFormat="1">
      <alignment horizontal="center" vertical="center"/>
    </xf>
    <xf borderId="18" fillId="12" fontId="1" numFmtId="0" xfId="0" applyAlignment="1" applyBorder="1" applyFill="1" applyFont="1">
      <alignment horizontal="center" vertical="center"/>
    </xf>
    <xf borderId="4" fillId="13" fontId="2" numFmtId="0" xfId="0" applyAlignment="1" applyBorder="1" applyFill="1" applyFont="1">
      <alignment horizontal="center" shrinkToFit="0" vertical="center" wrapText="1"/>
    </xf>
    <xf borderId="5" fillId="13" fontId="2" numFmtId="0" xfId="0" applyAlignment="1" applyBorder="1" applyFont="1">
      <alignment horizontal="center" shrinkToFit="0" vertical="center" wrapText="1"/>
    </xf>
    <xf borderId="6" fillId="13" fontId="2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18" fillId="14" fontId="4" numFmtId="0" xfId="0" applyAlignment="1" applyBorder="1" applyFill="1" applyFont="1">
      <alignment horizontal="center" shrinkToFit="0" vertical="center" wrapText="1"/>
    </xf>
    <xf borderId="29" fillId="3" fontId="6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28" fillId="0" fontId="3" numFmtId="0" xfId="0" applyBorder="1" applyFont="1"/>
    <xf borderId="0" fillId="0" fontId="6" numFmtId="0" xfId="0" applyAlignment="1" applyFont="1">
      <alignment horizontal="center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6" fillId="5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5" fillId="0" fontId="5" numFmtId="3" xfId="0" applyAlignment="1" applyBorder="1" applyFont="1" applyNumberFormat="1">
      <alignment horizontal="center" vertical="center"/>
    </xf>
    <xf borderId="5" fillId="0" fontId="5" numFmtId="10" xfId="0" applyAlignment="1" applyBorder="1" applyFont="1" applyNumberFormat="1">
      <alignment horizontal="center" vertical="center"/>
    </xf>
    <xf borderId="6" fillId="0" fontId="5" numFmtId="10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2" numFmtId="10" xfId="0" applyAlignment="1" applyBorder="1" applyFont="1" applyNumberFormat="1">
      <alignment horizontal="center" vertical="center"/>
    </xf>
    <xf borderId="5" fillId="0" fontId="2" numFmtId="3" xfId="0" applyAlignment="1" applyBorder="1" applyFont="1" applyNumberFormat="1">
      <alignment horizontal="center" vertical="center"/>
    </xf>
    <xf borderId="5" fillId="0" fontId="5" numFmtId="10" xfId="0" applyAlignment="1" applyBorder="1" applyFont="1" applyNumberFormat="1">
      <alignment horizontal="center" shrinkToFit="0" vertical="center" wrapText="1"/>
    </xf>
    <xf borderId="6" fillId="0" fontId="5" numFmtId="10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7" fillId="4" fontId="4" numFmtId="0" xfId="0" applyAlignment="1" applyBorder="1" applyFont="1">
      <alignment horizontal="center" vertical="center"/>
    </xf>
    <xf borderId="8" fillId="4" fontId="4" numFmtId="3" xfId="0" applyAlignment="1" applyBorder="1" applyFont="1" applyNumberFormat="1">
      <alignment horizontal="center" vertical="center"/>
    </xf>
    <xf borderId="8" fillId="4" fontId="4" numFmtId="10" xfId="0" applyAlignment="1" applyBorder="1" applyFont="1" applyNumberFormat="1">
      <alignment vertical="center"/>
    </xf>
    <xf borderId="8" fillId="4" fontId="4" numFmtId="0" xfId="0" applyAlignment="1" applyBorder="1" applyFont="1">
      <alignment vertical="center"/>
    </xf>
    <xf borderId="25" fillId="4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8" fillId="4" fontId="5" numFmtId="10" xfId="0" applyAlignment="1" applyBorder="1" applyFont="1" applyNumberFormat="1">
      <alignment vertical="center"/>
    </xf>
    <xf borderId="8" fillId="4" fontId="5" numFmtId="0" xfId="0" applyAlignment="1" applyBorder="1" applyFont="1">
      <alignment vertical="center"/>
    </xf>
    <xf borderId="25" fillId="4" fontId="5" numFmtId="0" xfId="0" applyAlignment="1" applyBorder="1" applyFont="1">
      <alignment vertical="center"/>
    </xf>
    <xf borderId="5" fillId="14" fontId="1" numFmtId="0" xfId="0" applyAlignment="1" applyBorder="1" applyFont="1">
      <alignment horizontal="center" vertical="center"/>
    </xf>
    <xf borderId="33" fillId="14" fontId="2" numFmtId="3" xfId="0" applyAlignment="1" applyBorder="1" applyFont="1" applyNumberFormat="1">
      <alignment horizontal="center" vertical="center"/>
    </xf>
    <xf borderId="5" fillId="14" fontId="2" numFmtId="0" xfId="0" applyAlignment="1" applyBorder="1" applyFont="1">
      <alignment horizontal="center" vertical="center"/>
    </xf>
    <xf borderId="5" fillId="14" fontId="1" numFmtId="3" xfId="0" applyAlignment="1" applyBorder="1" applyFont="1" applyNumberFormat="1">
      <alignment horizontal="center" vertical="center"/>
    </xf>
    <xf borderId="18" fillId="1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8" fillId="15" fontId="4" numFmtId="0" xfId="0" applyAlignment="1" applyBorder="1" applyFill="1" applyFont="1">
      <alignment horizontal="center" shrinkToFit="0" vertical="center" wrapText="1"/>
    </xf>
    <xf borderId="4" fillId="11" fontId="5" numFmtId="0" xfId="0" applyAlignment="1" applyBorder="1" applyFont="1">
      <alignment horizontal="center" shrinkToFit="0" vertical="center" wrapText="1"/>
    </xf>
    <xf borderId="5" fillId="11" fontId="5" numFmtId="0" xfId="0" applyAlignment="1" applyBorder="1" applyFont="1">
      <alignment horizontal="center" shrinkToFit="0" vertical="center" wrapText="1"/>
    </xf>
    <xf borderId="6" fillId="11" fontId="5" numFmtId="0" xfId="0" applyAlignment="1" applyBorder="1" applyFont="1">
      <alignment horizontal="center" shrinkToFit="0" vertical="center" wrapText="1"/>
    </xf>
    <xf borderId="4" fillId="16" fontId="5" numFmtId="0" xfId="0" applyAlignment="1" applyBorder="1" applyFill="1" applyFont="1">
      <alignment horizontal="center" shrinkToFit="0" vertical="center" wrapText="1"/>
    </xf>
    <xf borderId="5" fillId="16" fontId="5" numFmtId="0" xfId="0" applyAlignment="1" applyBorder="1" applyFont="1">
      <alignment horizontal="center" shrinkToFit="0" vertical="center" wrapText="1"/>
    </xf>
    <xf borderId="6" fillId="16" fontId="5" numFmtId="0" xfId="0" applyAlignment="1" applyBorder="1" applyFont="1">
      <alignment horizontal="center" shrinkToFit="0" vertical="center" wrapText="1"/>
    </xf>
    <xf borderId="7" fillId="0" fontId="5" numFmtId="3" xfId="0" applyAlignment="1" applyBorder="1" applyFont="1" applyNumberFormat="1">
      <alignment horizontal="center" vertical="center"/>
    </xf>
    <xf borderId="8" fillId="0" fontId="5" numFmtId="3" xfId="0" applyAlignment="1" applyBorder="1" applyFont="1" applyNumberFormat="1">
      <alignment horizontal="center" vertical="center"/>
    </xf>
    <xf borderId="8" fillId="0" fontId="5" numFmtId="10" xfId="0" applyAlignment="1" applyBorder="1" applyFont="1" applyNumberFormat="1">
      <alignment horizontal="center" vertical="center"/>
    </xf>
    <xf borderId="25" fillId="0" fontId="5" numFmtId="10" xfId="0" applyAlignment="1" applyBorder="1" applyFont="1" applyNumberFormat="1">
      <alignment horizontal="center" vertical="center"/>
    </xf>
    <xf borderId="7" fillId="0" fontId="5" numFmtId="10" xfId="0" applyAlignment="1" applyBorder="1" applyFont="1" applyNumberFormat="1">
      <alignment horizontal="center" vertical="center"/>
    </xf>
    <xf borderId="25" fillId="0" fontId="5" numFmtId="3" xfId="0" applyAlignment="1" applyBorder="1" applyFont="1" applyNumberFormat="1">
      <alignment horizontal="center" vertical="center"/>
    </xf>
    <xf borderId="0" fillId="0" fontId="2" numFmtId="3" xfId="0" applyAlignment="1" applyFont="1" applyNumberForma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0" fontId="5" numFmtId="3" xfId="0" applyAlignment="1" applyBorder="1" applyFont="1" applyNumberForma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6" fillId="0" fontId="5" numFmtId="3" xfId="0" applyAlignment="1" applyBorder="1" applyFont="1" applyNumberFormat="1">
      <alignment horizontal="center" shrinkToFit="0" vertical="center" wrapText="1"/>
    </xf>
    <xf borderId="5" fillId="0" fontId="5" numFmtId="165" xfId="0" applyAlignment="1" applyBorder="1" applyFont="1" applyNumberForma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4" fontId="4" numFmtId="3" xfId="0" applyAlignment="1" applyBorder="1" applyFont="1" applyNumberFormat="1">
      <alignment horizontal="center" shrinkToFit="0" vertical="center" wrapText="1"/>
    </xf>
    <xf borderId="8" fillId="4" fontId="4" numFmtId="164" xfId="0" applyAlignment="1" applyBorder="1" applyFont="1" applyNumberFormat="1">
      <alignment horizontal="center" shrinkToFit="0" vertical="center" wrapText="1"/>
    </xf>
    <xf borderId="8" fillId="4" fontId="4" numFmtId="165" xfId="0" applyAlignment="1" applyBorder="1" applyFont="1" applyNumberFormat="1">
      <alignment horizontal="center" shrinkToFit="0" vertical="center" wrapText="1"/>
    </xf>
    <xf borderId="25" fillId="4" fontId="4" numFmtId="3" xfId="0" applyAlignment="1" applyBorder="1" applyFont="1" applyNumberFormat="1">
      <alignment horizontal="center" shrinkToFit="0" vertical="center" wrapText="1"/>
    </xf>
    <xf borderId="1" fillId="8" fontId="4" numFmtId="0" xfId="0" applyAlignment="1" applyBorder="1" applyFont="1">
      <alignment horizontal="center" shrinkToFit="0" vertical="center" wrapText="1"/>
    </xf>
    <xf borderId="4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center" shrinkToFit="0" vertical="center" wrapText="1"/>
    </xf>
    <xf borderId="6" fillId="7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8" fillId="0" fontId="5" numFmtId="3" xfId="0" applyAlignment="1" applyBorder="1" applyFont="1" applyNumberFormat="1">
      <alignment horizontal="center" shrinkToFit="0" vertical="center" wrapText="1"/>
    </xf>
    <xf borderId="8" fillId="0" fontId="5" numFmtId="164" xfId="0" applyAlignment="1" applyBorder="1" applyFont="1" applyNumberFormat="1">
      <alignment horizontal="center" shrinkToFit="0" vertical="center" wrapText="1"/>
    </xf>
    <xf borderId="25" fillId="0" fontId="5" numFmtId="3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2" numFmtId="3" xfId="0" applyFont="1" applyNumberFormat="1"/>
    <xf borderId="0" fillId="0" fontId="2" numFmtId="0" xfId="0" applyFont="1"/>
    <xf borderId="0" fillId="0" fontId="2" numFmtId="10" xfId="0" applyFont="1" applyNumberFormat="1"/>
    <xf borderId="0" fillId="17" fontId="2" numFmtId="0" xfId="0" applyFill="1" applyFont="1"/>
    <xf borderId="0" fillId="17" fontId="2" numFmtId="4" xfId="0" applyFont="1" applyNumberFormat="1"/>
    <xf borderId="0" fillId="0" fontId="2" numFmtId="4" xfId="0" applyFont="1" applyNumberFormat="1"/>
    <xf borderId="0" fillId="0" fontId="2" numFmtId="2" xfId="0" applyFont="1" applyNumberFormat="1"/>
    <xf borderId="0" fillId="0" fontId="2" numFmtId="166" xfId="0" applyFont="1" applyNumberFormat="1"/>
    <xf borderId="0" fillId="0" fontId="2" numFmtId="167" xfId="0" applyFont="1" applyNumberFormat="1"/>
    <xf borderId="0" fillId="17" fontId="2" numFmtId="2" xfId="0" applyFont="1" applyNumberFormat="1"/>
    <xf borderId="29" fillId="18" fontId="7" numFmtId="0" xfId="0" applyAlignment="1" applyBorder="1" applyFill="1" applyFont="1">
      <alignment horizontal="center"/>
    </xf>
    <xf borderId="0" fillId="0" fontId="7" numFmtId="0" xfId="0" applyFont="1"/>
    <xf borderId="29" fillId="12" fontId="8" numFmtId="0" xfId="0" applyAlignment="1" applyBorder="1" applyFont="1">
      <alignment horizontal="center" vertical="center"/>
    </xf>
    <xf borderId="0" fillId="0" fontId="9" numFmtId="0" xfId="0" applyFont="1"/>
    <xf borderId="5" fillId="16" fontId="10" numFmtId="0" xfId="0" applyAlignment="1" applyBorder="1" applyFont="1">
      <alignment horizontal="center" shrinkToFit="0" vertical="center" wrapText="1"/>
    </xf>
    <xf borderId="5" fillId="16" fontId="7" numFmtId="3" xfId="0" applyAlignment="1" applyBorder="1" applyFont="1" applyNumberFormat="1">
      <alignment horizontal="center" shrinkToFit="0" vertical="center" wrapText="1"/>
    </xf>
    <xf borderId="28" fillId="16" fontId="7" numFmtId="0" xfId="0" applyAlignment="1" applyBorder="1" applyFont="1">
      <alignment horizontal="center" shrinkToFit="0" vertical="center" wrapText="1"/>
    </xf>
    <xf borderId="5" fillId="16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5" fillId="0" fontId="9" numFmtId="4" xfId="0" applyAlignment="1" applyBorder="1" applyFont="1" applyNumberFormat="1">
      <alignment horizontal="center"/>
    </xf>
    <xf borderId="5" fillId="0" fontId="9" numFmtId="10" xfId="0" applyAlignment="1" applyBorder="1" applyFont="1" applyNumberFormat="1">
      <alignment horizontal="center"/>
    </xf>
    <xf borderId="5" fillId="0" fontId="9" numFmtId="3" xfId="0" applyAlignment="1" applyBorder="1" applyFont="1" applyNumberFormat="1">
      <alignment horizontal="center"/>
    </xf>
    <xf borderId="34" fillId="0" fontId="9" numFmtId="4" xfId="0" applyAlignment="1" applyBorder="1" applyFont="1" applyNumberFormat="1">
      <alignment horizontal="center" vertical="bottom"/>
    </xf>
    <xf borderId="34" fillId="0" fontId="9" numFmtId="3" xfId="0" applyAlignment="1" applyBorder="1" applyFont="1" applyNumberFormat="1">
      <alignment horizontal="center" vertical="bottom"/>
    </xf>
    <xf borderId="5" fillId="0" fontId="9" numFmtId="4" xfId="0" applyAlignment="1" applyBorder="1" applyFont="1" applyNumberFormat="1">
      <alignment horizontal="center" vertical="bottom"/>
    </xf>
    <xf borderId="5" fillId="0" fontId="9" numFmtId="0" xfId="0" applyAlignment="1" applyBorder="1" applyFont="1">
      <alignment horizontal="center"/>
    </xf>
    <xf borderId="0" fillId="0" fontId="9" numFmtId="3" xfId="0" applyFont="1" applyNumberFormat="1"/>
    <xf borderId="0" fillId="0" fontId="10" numFmtId="0" xfId="0" applyAlignment="1" applyFont="1">
      <alignment horizontal="center" vertical="center"/>
    </xf>
    <xf borderId="0" fillId="0" fontId="11" numFmtId="0" xfId="0" applyFont="1"/>
    <xf borderId="5" fillId="16" fontId="10" numFmtId="3" xfId="0" applyAlignment="1" applyBorder="1" applyFont="1" applyNumberFormat="1">
      <alignment horizontal="center" shrinkToFit="0" vertical="center" wrapText="1"/>
    </xf>
    <xf borderId="28" fillId="16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5" fillId="0" fontId="11" numFmtId="4" xfId="0" applyAlignment="1" applyBorder="1" applyFont="1" applyNumberFormat="1">
      <alignment horizontal="center"/>
    </xf>
    <xf borderId="5" fillId="0" fontId="11" numFmtId="3" xfId="0" applyAlignment="1" applyBorder="1" applyFont="1" applyNumberFormat="1">
      <alignment horizontal="center"/>
    </xf>
    <xf borderId="5" fillId="0" fontId="10" numFmtId="3" xfId="0" applyAlignment="1" applyBorder="1" applyFont="1" applyNumberFormat="1">
      <alignment horizontal="center"/>
    </xf>
    <xf borderId="34" fillId="0" fontId="11" numFmtId="4" xfId="0" applyAlignment="1" applyBorder="1" applyFont="1" applyNumberFormat="1">
      <alignment horizontal="center" vertical="bottom"/>
    </xf>
    <xf borderId="5" fillId="0" fontId="11" numFmtId="4" xfId="0" applyAlignment="1" applyBorder="1" applyFont="1" applyNumberFormat="1">
      <alignment horizontal="center" vertical="bottom"/>
    </xf>
    <xf borderId="5" fillId="0" fontId="10" numFmtId="4" xfId="0" applyAlignment="1" applyBorder="1" applyFont="1" applyNumberFormat="1">
      <alignment horizontal="center"/>
    </xf>
    <xf borderId="29" fillId="10" fontId="8" numFmtId="0" xfId="0" applyAlignment="1" applyBorder="1" applyFont="1">
      <alignment horizontal="center" vertical="center"/>
    </xf>
    <xf borderId="5" fillId="11" fontId="10" numFmtId="0" xfId="0" applyAlignment="1" applyBorder="1" applyFont="1">
      <alignment horizontal="center" shrinkToFit="0" vertical="center" wrapText="1"/>
    </xf>
    <xf borderId="5" fillId="11" fontId="7" numFmtId="3" xfId="0" applyAlignment="1" applyBorder="1" applyFont="1" applyNumberFormat="1">
      <alignment horizontal="center" shrinkToFit="0" vertical="center" wrapText="1"/>
    </xf>
    <xf borderId="28" fillId="11" fontId="7" numFmtId="0" xfId="0" applyAlignment="1" applyBorder="1" applyFont="1">
      <alignment horizontal="center" shrinkToFit="0" vertical="center" wrapText="1"/>
    </xf>
    <xf borderId="5" fillId="11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5" fillId="11" fontId="10" numFmtId="3" xfId="0" applyAlignment="1" applyBorder="1" applyFont="1" applyNumberFormat="1">
      <alignment horizontal="center" shrinkToFit="0" vertical="center" wrapText="1"/>
    </xf>
    <xf borderId="28" fillId="11" fontId="10" numFmtId="0" xfId="0" applyAlignment="1" applyBorder="1" applyFont="1">
      <alignment horizontal="center" shrinkToFit="0" vertical="center" wrapText="1"/>
    </xf>
    <xf borderId="0" fillId="0" fontId="9" numFmtId="10" xfId="0" applyFont="1" applyNumberFormat="1"/>
    <xf borderId="29" fillId="10" fontId="12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vertical="center"/>
    </xf>
    <xf borderId="5" fillId="11" fontId="14" numFmtId="0" xfId="0" applyAlignment="1" applyBorder="1" applyFont="1">
      <alignment horizontal="center" shrinkToFit="0" vertical="center" wrapText="1"/>
    </xf>
    <xf borderId="5" fillId="0" fontId="13" numFmtId="4" xfId="0" applyAlignment="1" applyBorder="1" applyFont="1" applyNumberFormat="1">
      <alignment horizontal="center" shrinkToFit="0" vertical="center" wrapText="0"/>
    </xf>
    <xf borderId="5" fillId="0" fontId="13" numFmtId="3" xfId="0" applyAlignment="1" applyBorder="1" applyFont="1" applyNumberFormat="1">
      <alignment horizontal="center" shrinkToFit="0" vertical="center" wrapText="0"/>
    </xf>
    <xf borderId="5" fillId="0" fontId="13" numFmtId="0" xfId="0" applyAlignment="1" applyBorder="1" applyFont="1">
      <alignment horizontal="center" shrinkToFit="0" vertical="center" wrapText="0"/>
    </xf>
    <xf borderId="5" fillId="0" fontId="14" numFmtId="3" xfId="0" applyAlignment="1" applyBorder="1" applyFont="1" applyNumberFormat="1">
      <alignment horizontal="center" shrinkToFit="0" vertical="center" wrapText="0"/>
    </xf>
    <xf borderId="5" fillId="0" fontId="14" numFmtId="4" xfId="0" applyAlignment="1" applyBorder="1" applyFont="1" applyNumberFormat="1">
      <alignment horizontal="center" shrinkToFit="0" vertical="center" wrapText="0"/>
    </xf>
    <xf borderId="5" fillId="0" fontId="13" numFmtId="10" xfId="0" applyAlignment="1" applyBorder="1" applyFont="1" applyNumberFormat="1">
      <alignment horizontal="center" shrinkToFit="0" vertical="center" wrapText="0"/>
    </xf>
    <xf borderId="5" fillId="0" fontId="13" numFmtId="4" xfId="0" applyAlignment="1" applyBorder="1" applyFont="1" applyNumberFormat="1">
      <alignment vertical="center"/>
    </xf>
    <xf borderId="0" fillId="0" fontId="15" numFmtId="0" xfId="0" applyAlignment="1" applyFont="1">
      <alignment horizontal="center"/>
    </xf>
    <xf borderId="0" fillId="0" fontId="13" numFmtId="0" xfId="0" applyAlignment="1" applyFont="1">
      <alignment vertical="bottom"/>
    </xf>
    <xf borderId="0" fillId="0" fontId="13" numFmtId="0" xfId="0" applyAlignment="1" applyFont="1">
      <alignment horizontal="left" shrinkToFit="0" vertical="bottom" wrapText="0"/>
    </xf>
    <xf borderId="0" fillId="0" fontId="13" numFmtId="0" xfId="0" applyFont="1"/>
    <xf borderId="29" fillId="2" fontId="8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center" shrinkToFit="0" vertical="center" wrapText="1"/>
    </xf>
    <xf borderId="5" fillId="3" fontId="7" numFmtId="3" xfId="0" applyAlignment="1" applyBorder="1" applyFont="1" applyNumberFormat="1">
      <alignment horizontal="center" shrinkToFit="0" vertical="center" wrapText="1"/>
    </xf>
    <xf borderId="28" fillId="3" fontId="7" numFmtId="0" xfId="0" applyAlignment="1" applyBorder="1" applyFont="1">
      <alignment horizontal="center" shrinkToFit="0" vertical="center" wrapText="1"/>
    </xf>
    <xf borderId="28" fillId="3" fontId="7" numFmtId="3" xfId="0" applyAlignment="1" applyBorder="1" applyFont="1" applyNumberFormat="1">
      <alignment horizontal="center" shrinkToFit="0" vertical="center" wrapText="1"/>
    </xf>
    <xf borderId="33" fillId="0" fontId="9" numFmtId="0" xfId="0" applyAlignment="1" applyBorder="1" applyFont="1">
      <alignment horizontal="center" vertical="bottom"/>
    </xf>
    <xf borderId="34" fillId="0" fontId="9" numFmtId="10" xfId="0" applyAlignment="1" applyBorder="1" applyFont="1" applyNumberFormat="1">
      <alignment horizontal="center" vertical="bottom"/>
    </xf>
    <xf borderId="33" fillId="6" fontId="9" numFmtId="0" xfId="0" applyAlignment="1" applyBorder="1" applyFont="1">
      <alignment horizontal="center" vertical="bottom"/>
    </xf>
    <xf borderId="34" fillId="6" fontId="9" numFmtId="10" xfId="0" applyAlignment="1" applyBorder="1" applyFont="1" applyNumberFormat="1">
      <alignment horizontal="center" vertical="bottom"/>
    </xf>
    <xf borderId="34" fillId="6" fontId="9" numFmtId="4" xfId="0" applyAlignment="1" applyBorder="1" applyFont="1" applyNumberFormat="1">
      <alignment horizontal="center" vertical="bottom"/>
    </xf>
    <xf borderId="5" fillId="6" fontId="9" numFmtId="4" xfId="0" applyAlignment="1" applyBorder="1" applyFont="1" applyNumberFormat="1">
      <alignment horizontal="center" vertical="bottom"/>
    </xf>
    <xf borderId="34" fillId="6" fontId="9" numFmtId="3" xfId="0" applyAlignment="1" applyBorder="1" applyFont="1" applyNumberFormat="1">
      <alignment horizontal="center" vertical="bottom"/>
    </xf>
    <xf borderId="34" fillId="19" fontId="9" numFmtId="10" xfId="0" applyAlignment="1" applyBorder="1" applyFill="1" applyFont="1" applyNumberFormat="1">
      <alignment horizontal="center" vertical="bottom"/>
    </xf>
    <xf borderId="33" fillId="20" fontId="9" numFmtId="0" xfId="0" applyAlignment="1" applyBorder="1" applyFill="1" applyFont="1">
      <alignment horizontal="center" vertical="bottom"/>
    </xf>
    <xf borderId="34" fillId="20" fontId="9" numFmtId="10" xfId="0" applyAlignment="1" applyBorder="1" applyFont="1" applyNumberFormat="1">
      <alignment horizontal="center" vertical="bottom"/>
    </xf>
    <xf borderId="34" fillId="20" fontId="9" numFmtId="4" xfId="0" applyAlignment="1" applyBorder="1" applyFont="1" applyNumberFormat="1">
      <alignment horizontal="center" vertical="bottom"/>
    </xf>
    <xf borderId="5" fillId="20" fontId="9" numFmtId="4" xfId="0" applyAlignment="1" applyBorder="1" applyFont="1" applyNumberFormat="1">
      <alignment horizontal="center" vertical="bottom"/>
    </xf>
    <xf borderId="34" fillId="20" fontId="9" numFmtId="3" xfId="0" applyAlignment="1" applyBorder="1" applyFont="1" applyNumberFormat="1">
      <alignment horizontal="center" vertical="bottom"/>
    </xf>
    <xf borderId="0" fillId="0" fontId="9" numFmtId="0" xfId="0" applyAlignment="1" applyFont="1">
      <alignment shrinkToFit="0" vertical="top" wrapText="1"/>
    </xf>
    <xf borderId="33" fillId="7" fontId="9" numFmtId="0" xfId="0" applyAlignment="1" applyBorder="1" applyFont="1">
      <alignment horizontal="center" vertical="bottom"/>
    </xf>
    <xf borderId="34" fillId="7" fontId="9" numFmtId="10" xfId="0" applyAlignment="1" applyBorder="1" applyFont="1" applyNumberFormat="1">
      <alignment horizontal="center" vertical="bottom"/>
    </xf>
    <xf borderId="34" fillId="7" fontId="9" numFmtId="4" xfId="0" applyAlignment="1" applyBorder="1" applyFont="1" applyNumberFormat="1">
      <alignment horizontal="center" vertical="bottom"/>
    </xf>
    <xf borderId="5" fillId="7" fontId="9" numFmtId="4" xfId="0" applyAlignment="1" applyBorder="1" applyFont="1" applyNumberFormat="1">
      <alignment horizontal="center" vertical="bottom"/>
    </xf>
    <xf borderId="34" fillId="7" fontId="9" numFmtId="3" xfId="0" applyAlignment="1" applyBorder="1" applyFont="1" applyNumberFormat="1">
      <alignment horizontal="center" vertical="bottom"/>
    </xf>
    <xf borderId="0" fillId="0" fontId="9" numFmtId="0" xfId="0" applyAlignment="1" applyFont="1">
      <alignment vertical="bottom"/>
    </xf>
    <xf borderId="0" fillId="0" fontId="9" numFmtId="3" xfId="0" applyAlignment="1" applyFont="1" applyNumberFormat="1">
      <alignment vertical="bottom"/>
    </xf>
    <xf borderId="35" fillId="0" fontId="9" numFmtId="0" xfId="0" applyAlignment="1" applyBorder="1" applyFont="1">
      <alignment vertical="bottom"/>
    </xf>
    <xf borderId="0" fillId="0" fontId="9" numFmtId="3" xfId="0" applyAlignment="1" applyFont="1" applyNumberFormat="1">
      <alignment horizontal="center" vertical="bottom"/>
    </xf>
    <xf borderId="29" fillId="5" fontId="8" numFmtId="0" xfId="0" applyAlignment="1" applyBorder="1" applyFont="1">
      <alignment horizontal="center" shrinkToFit="0" vertical="center" wrapText="1"/>
    </xf>
    <xf borderId="5" fillId="3" fontId="10" numFmtId="0" xfId="0" applyAlignment="1" applyBorder="1" applyFont="1">
      <alignment horizontal="center" shrinkToFit="0" vertical="center" wrapText="1"/>
    </xf>
    <xf borderId="28" fillId="3" fontId="10" numFmtId="3" xfId="0" applyAlignment="1" applyBorder="1" applyFont="1" applyNumberFormat="1">
      <alignment horizontal="center" shrinkToFit="0" vertical="center" wrapText="1"/>
    </xf>
    <xf borderId="28" fillId="3" fontId="10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vertical="bottom"/>
    </xf>
    <xf borderId="34" fillId="0" fontId="11" numFmtId="3" xfId="0" applyAlignment="1" applyBorder="1" applyFont="1" applyNumberFormat="1">
      <alignment horizontal="center" vertical="bottom"/>
    </xf>
    <xf borderId="0" fillId="0" fontId="11" numFmtId="3" xfId="0" applyFont="1" applyNumberFormat="1"/>
    <xf borderId="29" fillId="2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33" fillId="0" fontId="9" numFmtId="0" xfId="0" applyAlignment="1" applyBorder="1" applyFont="1">
      <alignment horizontal="center" vertical="center"/>
    </xf>
    <xf borderId="34" fillId="0" fontId="9" numFmtId="10" xfId="0" applyAlignment="1" applyBorder="1" applyFont="1" applyNumberFormat="1">
      <alignment horizontal="center" vertical="center"/>
    </xf>
    <xf borderId="34" fillId="0" fontId="9" numFmtId="3" xfId="0" applyAlignment="1" applyBorder="1" applyFont="1" applyNumberFormat="1">
      <alignment horizontal="center" vertical="center"/>
    </xf>
    <xf borderId="34" fillId="0" fontId="9" numFmtId="4" xfId="0" applyAlignment="1" applyBorder="1" applyFont="1" applyNumberFormat="1">
      <alignment horizontal="center" vertical="center"/>
    </xf>
    <xf borderId="0" fillId="19" fontId="13" numFmtId="0" xfId="0" applyAlignment="1" applyFont="1">
      <alignment horizontal="left"/>
    </xf>
    <xf borderId="0" fillId="0" fontId="9" numFmtId="3" xfId="0" applyAlignment="1" applyFont="1" applyNumberFormat="1">
      <alignment horizontal="center" vertical="center"/>
    </xf>
    <xf borderId="35" fillId="0" fontId="9" numFmtId="0" xfId="0" applyAlignment="1" applyBorder="1" applyFont="1">
      <alignment horizontal="center" vertical="center"/>
    </xf>
    <xf borderId="5" fillId="0" fontId="9" numFmtId="4" xfId="0" applyAlignment="1" applyBorder="1" applyFont="1" applyNumberFormat="1">
      <alignment horizontal="center" vertical="center"/>
    </xf>
    <xf borderId="0" fillId="0" fontId="9" numFmtId="0" xfId="0" applyAlignment="1" applyFont="1">
      <alignment horizontal="left" vertical="center"/>
    </xf>
    <xf borderId="5" fillId="3" fontId="7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vertical="center"/>
    </xf>
    <xf borderId="5" fillId="0" fontId="9" numFmtId="3" xfId="0" applyAlignment="1" applyBorder="1" applyFont="1" applyNumberFormat="1">
      <alignment horizontal="center" vertical="center"/>
    </xf>
    <xf borderId="5" fillId="0" fontId="9" numFmtId="10" xfId="0" applyAlignment="1" applyBorder="1" applyFont="1" applyNumberFormat="1">
      <alignment horizontal="center" vertical="center"/>
    </xf>
    <xf borderId="0" fillId="0" fontId="16" numFmtId="0" xfId="0" applyAlignment="1" applyFont="1">
      <alignment horizontal="center" shrinkToFit="0" vertical="center" wrapText="1"/>
    </xf>
    <xf borderId="1" fillId="2" fontId="16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horizontal="center" vertical="center"/>
    </xf>
    <xf borderId="4" fillId="3" fontId="17" numFmtId="0" xfId="0" applyAlignment="1" applyBorder="1" applyFont="1">
      <alignment horizontal="center" shrinkToFit="0" vertical="center" wrapText="1"/>
    </xf>
    <xf borderId="5" fillId="3" fontId="17" numFmtId="0" xfId="0" applyAlignment="1" applyBorder="1" applyFont="1">
      <alignment horizontal="center" shrinkToFit="0" vertical="center" wrapText="1"/>
    </xf>
    <xf borderId="6" fillId="3" fontId="17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4" fillId="0" fontId="17" numFmtId="0" xfId="0" applyAlignment="1" applyBorder="1" applyFont="1">
      <alignment horizontal="center" shrinkToFit="0" vertical="center" wrapText="1"/>
    </xf>
    <xf borderId="5" fillId="0" fontId="17" numFmtId="0" xfId="0" applyAlignment="1" applyBorder="1" applyFont="1">
      <alignment horizontal="center" shrinkToFit="0" vertical="center" wrapText="1"/>
    </xf>
    <xf borderId="6" fillId="0" fontId="17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shrinkToFit="0" vertical="center" wrapText="1"/>
    </xf>
    <xf borderId="6" fillId="0" fontId="17" numFmtId="3" xfId="0" applyAlignment="1" applyBorder="1" applyFont="1" applyNumberFormat="1">
      <alignment horizontal="center" shrinkToFit="0" vertical="center" wrapText="1"/>
    </xf>
    <xf borderId="23" fillId="6" fontId="5" numFmtId="0" xfId="0" applyAlignment="1" applyBorder="1" applyFont="1">
      <alignment shrinkToFit="0" vertical="center" wrapText="1"/>
    </xf>
    <xf borderId="6" fillId="6" fontId="5" numFmtId="0" xfId="0" applyAlignment="1" applyBorder="1" applyFont="1">
      <alignment vertical="center"/>
    </xf>
    <xf borderId="24" fillId="6" fontId="5" numFmtId="0" xfId="0" applyAlignment="1" applyBorder="1" applyFont="1">
      <alignment shrinkToFit="0" vertical="center" wrapText="1"/>
    </xf>
    <xf borderId="36" fillId="0" fontId="3" numFmtId="0" xfId="0" applyBorder="1" applyFont="1"/>
    <xf borderId="30" fillId="0" fontId="3" numFmtId="0" xfId="0" applyBorder="1" applyFont="1"/>
    <xf borderId="25" fillId="6" fontId="5" numFmtId="0" xfId="0" applyAlignment="1" applyBorder="1" applyFont="1">
      <alignment vertical="center"/>
    </xf>
    <xf borderId="7" fillId="0" fontId="5" numFmtId="0" xfId="0" applyAlignment="1" applyBorder="1" applyFont="1">
      <alignment shrinkToFit="0" vertical="center" wrapText="1"/>
    </xf>
    <xf borderId="25" fillId="0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3" fontId="5" numFmtId="0" xfId="0" applyAlignment="1" applyBorder="1" applyFont="1">
      <alignment horizontal="center" vertical="center"/>
    </xf>
    <xf borderId="6" fillId="3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vertical="center"/>
    </xf>
    <xf borderId="25" fillId="0" fontId="5" numFmtId="0" xfId="0" applyAlignment="1" applyBorder="1" applyFont="1">
      <alignment horizontal="center" vertical="center"/>
    </xf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37" fillId="0" fontId="5" numFmtId="0" xfId="0" applyAlignment="1" applyBorder="1" applyFont="1">
      <alignment vertical="center"/>
    </xf>
    <xf borderId="29" fillId="12" fontId="20" numFmtId="0" xfId="0" applyAlignment="1" applyBorder="1" applyFont="1">
      <alignment horizontal="center" shrinkToFit="0" wrapText="1"/>
    </xf>
    <xf borderId="5" fillId="13" fontId="20" numFmtId="0" xfId="0" applyAlignment="1" applyBorder="1" applyFont="1">
      <alignment horizontal="center" shrinkToFit="0" wrapText="1"/>
    </xf>
    <xf borderId="5" fillId="13" fontId="20" numFmtId="0" xfId="0" applyAlignment="1" applyBorder="1" applyFont="1">
      <alignment horizontal="center" shrinkToFit="0" vertical="center" wrapText="1"/>
    </xf>
    <xf borderId="5" fillId="0" fontId="21" numFmtId="0" xfId="0" applyAlignment="1" applyBorder="1" applyFont="1">
      <alignment horizontal="center" shrinkToFit="0" wrapText="1"/>
    </xf>
    <xf borderId="5" fillId="0" fontId="21" numFmtId="3" xfId="0" applyAlignment="1" applyBorder="1" applyFont="1" applyNumberFormat="1">
      <alignment horizontal="center" shrinkToFit="0" wrapText="1"/>
    </xf>
    <xf borderId="5" fillId="19" fontId="21" numFmtId="0" xfId="0" applyAlignment="1" applyBorder="1" applyFont="1">
      <alignment horizontal="center"/>
    </xf>
    <xf borderId="0" fillId="0" fontId="22" numFmtId="0" xfId="0" applyAlignment="1" applyFont="1">
      <alignment horizontal="center"/>
    </xf>
    <xf borderId="5" fillId="0" fontId="23" numFmtId="0" xfId="0" applyAlignment="1" applyBorder="1" applyFont="1">
      <alignment horizontal="center"/>
    </xf>
    <xf borderId="5" fillId="0" fontId="23" numFmtId="3" xfId="0" applyAlignment="1" applyBorder="1" applyFont="1" applyNumberFormat="1">
      <alignment horizontal="center"/>
    </xf>
    <xf borderId="29" fillId="10" fontId="20" numFmtId="0" xfId="0" applyAlignment="1" applyBorder="1" applyFont="1">
      <alignment horizontal="center" shrinkToFit="0" wrapText="1"/>
    </xf>
    <xf borderId="5" fillId="11" fontId="20" numFmtId="0" xfId="0" applyAlignment="1" applyBorder="1" applyFont="1">
      <alignment horizontal="center" shrinkToFit="0" wrapText="1"/>
    </xf>
    <xf borderId="5" fillId="11" fontId="2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2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pzsvtue5bJ7SA_qjTBldXny83eaY0FfuTPiWbLJfu4w/edit" TargetMode="External"/><Relationship Id="rId2" Type="http://schemas.openxmlformats.org/officeDocument/2006/relationships/hyperlink" Target="https://docs.google.com/document/u/0/d/1kA-yZJ_ioaudLWS03JjYbw0MkfdhCeuGOR3B2av1jIU/edit" TargetMode="External"/><Relationship Id="rId3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7.88"/>
    <col customWidth="1" min="3" max="3" width="13.13"/>
    <col customWidth="1" min="4" max="4" width="15.5"/>
    <col customWidth="1" min="5" max="5" width="13.75"/>
    <col customWidth="1" min="6" max="6" width="15.25"/>
    <col customWidth="1" min="7" max="7" width="15.88"/>
    <col customWidth="1" min="8" max="8" width="18.75"/>
    <col customWidth="1" min="9" max="9" width="17.63"/>
    <col customWidth="1" min="10" max="10" width="14.5"/>
    <col customWidth="1" min="11" max="11" width="14.25"/>
    <col customWidth="1" min="12" max="12" width="15.63"/>
    <col customWidth="1" min="13" max="13" width="13.75"/>
    <col customWidth="1" min="14" max="14" width="16.25"/>
    <col customWidth="1" min="15" max="15" width="14.63"/>
    <col customWidth="1" min="16" max="16" width="17.38"/>
    <col customWidth="1" min="17" max="17" width="15.88"/>
    <col customWidth="1" min="18" max="18" width="16.25"/>
    <col customWidth="1" min="19" max="19" width="19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35.2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5.75" customHeight="1">
      <c r="A3" s="3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9" t="s">
        <v>13</v>
      </c>
      <c r="O3" s="3"/>
      <c r="P3" s="3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5.75" customHeight="1">
      <c r="A4" s="1"/>
      <c r="B4" s="10">
        <v>1.0</v>
      </c>
      <c r="C4" s="11">
        <v>8.54158057E7</v>
      </c>
      <c r="D4" s="11">
        <v>4.20581553567881E8</v>
      </c>
      <c r="E4" s="12">
        <f t="shared" ref="E4:E18" si="2">C4/D4</f>
        <v>0.2030897574</v>
      </c>
      <c r="F4" s="11">
        <f t="shared" ref="F4:F18" si="3">J24</f>
        <v>431792.2756</v>
      </c>
      <c r="G4" s="11">
        <f t="shared" ref="G4:G18" si="4">R24</f>
        <v>59580874.08</v>
      </c>
      <c r="H4" s="11">
        <f t="shared" ref="H4:H18" si="5">F4+G4</f>
        <v>60012666.35</v>
      </c>
      <c r="I4" s="13">
        <f t="shared" ref="I4:I18" si="6">C4+H4</f>
        <v>145428472.1</v>
      </c>
      <c r="J4" s="12">
        <f t="shared" ref="J4:K4" si="1">H4/C4</f>
        <v>0.7025943953</v>
      </c>
      <c r="K4" s="12">
        <f t="shared" si="1"/>
        <v>0.3457794828</v>
      </c>
      <c r="L4" s="13">
        <f t="shared" ref="L4:L18" si="8">F24</f>
        <v>1710</v>
      </c>
      <c r="M4" s="13">
        <f t="shared" ref="M4:M18" si="9">N24</f>
        <v>38082</v>
      </c>
      <c r="N4" s="14">
        <f t="shared" ref="N4:N18" si="10">L4+M4</f>
        <v>39792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15.75" customHeight="1">
      <c r="A5" s="1"/>
      <c r="B5" s="10">
        <v>2.0</v>
      </c>
      <c r="C5" s="11">
        <v>1.238472498E8</v>
      </c>
      <c r="D5" s="11">
        <v>6.01552914599826E8</v>
      </c>
      <c r="E5" s="12">
        <f t="shared" si="2"/>
        <v>0.2058792282</v>
      </c>
      <c r="F5" s="11">
        <f t="shared" si="3"/>
        <v>1401228.864</v>
      </c>
      <c r="G5" s="11">
        <f t="shared" si="4"/>
        <v>123435060.3</v>
      </c>
      <c r="H5" s="11">
        <f t="shared" si="5"/>
        <v>124836289.2</v>
      </c>
      <c r="I5" s="13">
        <f t="shared" si="6"/>
        <v>248683539</v>
      </c>
      <c r="J5" s="12">
        <f t="shared" ref="J5:K5" si="7">H5/C5</f>
        <v>1.007985961</v>
      </c>
      <c r="K5" s="12">
        <f t="shared" si="7"/>
        <v>0.4134026</v>
      </c>
      <c r="L5" s="13">
        <f t="shared" si="8"/>
        <v>3549</v>
      </c>
      <c r="M5" s="13">
        <f t="shared" si="9"/>
        <v>76926</v>
      </c>
      <c r="N5" s="14">
        <f t="shared" si="10"/>
        <v>80475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15.75" customHeight="1">
      <c r="A6" s="1"/>
      <c r="B6" s="10">
        <v>3.0</v>
      </c>
      <c r="C6" s="11">
        <v>2.521109811E8</v>
      </c>
      <c r="D6" s="11">
        <v>9.80499790349342E8</v>
      </c>
      <c r="E6" s="12">
        <f t="shared" si="2"/>
        <v>0.257124972</v>
      </c>
      <c r="F6" s="11">
        <f t="shared" si="3"/>
        <v>2726843.519</v>
      </c>
      <c r="G6" s="11">
        <f t="shared" si="4"/>
        <v>169121553.6</v>
      </c>
      <c r="H6" s="11">
        <f t="shared" si="5"/>
        <v>171848397.2</v>
      </c>
      <c r="I6" s="13">
        <f t="shared" si="6"/>
        <v>423959378.3</v>
      </c>
      <c r="J6" s="12">
        <f t="shared" ref="J6:K6" si="11">H6/C6</f>
        <v>0.6816378898</v>
      </c>
      <c r="K6" s="12">
        <f t="shared" si="11"/>
        <v>0.4323910953</v>
      </c>
      <c r="L6" s="13">
        <f t="shared" si="8"/>
        <v>6011</v>
      </c>
      <c r="M6" s="13">
        <f t="shared" si="9"/>
        <v>103111</v>
      </c>
      <c r="N6" s="14">
        <f t="shared" si="10"/>
        <v>109122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15.75" customHeight="1">
      <c r="A7" s="1"/>
      <c r="B7" s="10">
        <v>4.0</v>
      </c>
      <c r="C7" s="11">
        <v>5.021501448E8</v>
      </c>
      <c r="D7" s="11">
        <v>1.36410073170101E9</v>
      </c>
      <c r="E7" s="12">
        <f t="shared" si="2"/>
        <v>0.3681180818</v>
      </c>
      <c r="F7" s="11">
        <f t="shared" si="3"/>
        <v>1954581.14</v>
      </c>
      <c r="G7" s="11">
        <f t="shared" si="4"/>
        <v>281645411</v>
      </c>
      <c r="H7" s="11">
        <f t="shared" si="5"/>
        <v>283599992.2</v>
      </c>
      <c r="I7" s="13">
        <f t="shared" si="6"/>
        <v>785750137</v>
      </c>
      <c r="J7" s="12">
        <f t="shared" ref="J7:K7" si="12">H7/C7</f>
        <v>0.5647713042</v>
      </c>
      <c r="K7" s="12">
        <f t="shared" si="12"/>
        <v>0.576020611</v>
      </c>
      <c r="L7" s="13">
        <f t="shared" si="8"/>
        <v>4166</v>
      </c>
      <c r="M7" s="13">
        <f t="shared" si="9"/>
        <v>172449</v>
      </c>
      <c r="N7" s="14">
        <f t="shared" si="10"/>
        <v>176615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15.75" customHeight="1">
      <c r="A8" s="1"/>
      <c r="B8" s="10">
        <v>5.0</v>
      </c>
      <c r="C8" s="11">
        <v>3.322933602E8</v>
      </c>
      <c r="D8" s="11">
        <v>9.1791164353108E8</v>
      </c>
      <c r="E8" s="12">
        <f t="shared" si="2"/>
        <v>0.362010181</v>
      </c>
      <c r="F8" s="11">
        <f t="shared" si="3"/>
        <v>1318879.867</v>
      </c>
      <c r="G8" s="11">
        <f t="shared" si="4"/>
        <v>165634699.9</v>
      </c>
      <c r="H8" s="11">
        <f t="shared" si="5"/>
        <v>166953579.8</v>
      </c>
      <c r="I8" s="13">
        <f t="shared" si="6"/>
        <v>499246940</v>
      </c>
      <c r="J8" s="12">
        <f t="shared" ref="J8:K8" si="13">H8/C8</f>
        <v>0.5024282752</v>
      </c>
      <c r="K8" s="12">
        <f t="shared" si="13"/>
        <v>0.5438943318</v>
      </c>
      <c r="L8" s="13">
        <f t="shared" si="8"/>
        <v>4002</v>
      </c>
      <c r="M8" s="13">
        <f t="shared" si="9"/>
        <v>105173</v>
      </c>
      <c r="N8" s="14">
        <f t="shared" si="10"/>
        <v>109175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5.75" customHeight="1">
      <c r="A9" s="1"/>
      <c r="B9" s="10">
        <v>6.0</v>
      </c>
      <c r="C9" s="11">
        <v>1.187898199E8</v>
      </c>
      <c r="D9" s="11">
        <v>7.57815777193702E8</v>
      </c>
      <c r="E9" s="12">
        <f t="shared" si="2"/>
        <v>0.1567528989</v>
      </c>
      <c r="F9" s="11">
        <f t="shared" si="3"/>
        <v>1745370.704</v>
      </c>
      <c r="G9" s="11">
        <f t="shared" si="4"/>
        <v>108940203.4</v>
      </c>
      <c r="H9" s="11">
        <f t="shared" si="5"/>
        <v>110685574.1</v>
      </c>
      <c r="I9" s="13">
        <f t="shared" si="6"/>
        <v>229475394</v>
      </c>
      <c r="J9" s="12">
        <f t="shared" ref="J9:K9" si="14">H9/C9</f>
        <v>0.9317765966</v>
      </c>
      <c r="K9" s="12">
        <f t="shared" si="14"/>
        <v>0.3028115815</v>
      </c>
      <c r="L9" s="13">
        <f t="shared" si="8"/>
        <v>3821</v>
      </c>
      <c r="M9" s="13">
        <f t="shared" si="9"/>
        <v>68683</v>
      </c>
      <c r="N9" s="14">
        <f t="shared" si="10"/>
        <v>72504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15.75" customHeight="1">
      <c r="A10" s="1"/>
      <c r="B10" s="10">
        <v>7.0</v>
      </c>
      <c r="C10" s="11">
        <v>3.793358265E8</v>
      </c>
      <c r="D10" s="11">
        <v>1.50664643123919E9</v>
      </c>
      <c r="E10" s="12">
        <f t="shared" si="2"/>
        <v>0.2517749477</v>
      </c>
      <c r="F10" s="11">
        <f t="shared" si="3"/>
        <v>1694535.808</v>
      </c>
      <c r="G10" s="11">
        <f t="shared" si="4"/>
        <v>228713835.6</v>
      </c>
      <c r="H10" s="11">
        <f t="shared" si="5"/>
        <v>230408371.4</v>
      </c>
      <c r="I10" s="13">
        <f t="shared" si="6"/>
        <v>609744197.9</v>
      </c>
      <c r="J10" s="12">
        <f t="shared" ref="J10:K10" si="15">H10/C10</f>
        <v>0.6073994475</v>
      </c>
      <c r="K10" s="12">
        <f t="shared" si="15"/>
        <v>0.4047029119</v>
      </c>
      <c r="L10" s="13">
        <f t="shared" si="8"/>
        <v>4141</v>
      </c>
      <c r="M10" s="13">
        <f t="shared" si="9"/>
        <v>145350</v>
      </c>
      <c r="N10" s="14">
        <f t="shared" si="10"/>
        <v>149491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15.75" customHeight="1">
      <c r="A11" s="1"/>
      <c r="B11" s="10">
        <v>8.0</v>
      </c>
      <c r="C11" s="11">
        <v>5.46273209E7</v>
      </c>
      <c r="D11" s="11">
        <v>4.47115103460551E8</v>
      </c>
      <c r="E11" s="12">
        <f t="shared" si="2"/>
        <v>0.1221773107</v>
      </c>
      <c r="F11" s="11">
        <f t="shared" si="3"/>
        <v>1155831.207</v>
      </c>
      <c r="G11" s="11">
        <f t="shared" si="4"/>
        <v>60656064.53</v>
      </c>
      <c r="H11" s="11">
        <f t="shared" si="5"/>
        <v>61811895.73</v>
      </c>
      <c r="I11" s="13">
        <f t="shared" si="6"/>
        <v>116439216.6</v>
      </c>
      <c r="J11" s="12">
        <f t="shared" ref="J11:K11" si="16">H11/C11</f>
        <v>1.131519809</v>
      </c>
      <c r="K11" s="12">
        <f t="shared" si="16"/>
        <v>0.2604233579</v>
      </c>
      <c r="L11" s="13">
        <f t="shared" si="8"/>
        <v>1915</v>
      </c>
      <c r="M11" s="13">
        <f t="shared" si="9"/>
        <v>37501</v>
      </c>
      <c r="N11" s="14">
        <f t="shared" si="10"/>
        <v>39416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15.75" customHeight="1">
      <c r="A12" s="1"/>
      <c r="B12" s="10">
        <v>9.0</v>
      </c>
      <c r="C12" s="11">
        <v>4.24891994E7</v>
      </c>
      <c r="D12" s="11">
        <v>3.63489228790202E8</v>
      </c>
      <c r="E12" s="12">
        <f t="shared" si="2"/>
        <v>0.1168925955</v>
      </c>
      <c r="F12" s="11">
        <f t="shared" si="3"/>
        <v>663955.9726</v>
      </c>
      <c r="G12" s="11">
        <f t="shared" si="4"/>
        <v>47518473.83</v>
      </c>
      <c r="H12" s="11">
        <f t="shared" si="5"/>
        <v>48182429.8</v>
      </c>
      <c r="I12" s="13">
        <f t="shared" si="6"/>
        <v>90671629.2</v>
      </c>
      <c r="J12" s="12">
        <f t="shared" ref="J12:K12" si="17">H12/C12</f>
        <v>1.133992414</v>
      </c>
      <c r="K12" s="12">
        <f t="shared" si="17"/>
        <v>0.2494479121</v>
      </c>
      <c r="L12" s="13">
        <f t="shared" si="8"/>
        <v>1613</v>
      </c>
      <c r="M12" s="13">
        <f t="shared" si="9"/>
        <v>30247</v>
      </c>
      <c r="N12" s="14">
        <f t="shared" si="10"/>
        <v>31860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15.75" customHeight="1">
      <c r="A13" s="1"/>
      <c r="B13" s="10">
        <v>10.0</v>
      </c>
      <c r="C13" s="11">
        <v>6.33359951E7</v>
      </c>
      <c r="D13" s="11">
        <v>4.12890845303956E8</v>
      </c>
      <c r="E13" s="12">
        <f t="shared" si="2"/>
        <v>0.1533964626</v>
      </c>
      <c r="F13" s="11">
        <f t="shared" si="3"/>
        <v>973069.0547</v>
      </c>
      <c r="G13" s="11">
        <f t="shared" si="4"/>
        <v>66157405.6</v>
      </c>
      <c r="H13" s="11">
        <f t="shared" si="5"/>
        <v>67130474.65</v>
      </c>
      <c r="I13" s="13">
        <f t="shared" si="6"/>
        <v>130466469.8</v>
      </c>
      <c r="J13" s="12">
        <f t="shared" ref="J13:K13" si="18">H13/C13</f>
        <v>1.059910317</v>
      </c>
      <c r="K13" s="12">
        <f t="shared" si="18"/>
        <v>0.3159829559</v>
      </c>
      <c r="L13" s="13">
        <f t="shared" si="8"/>
        <v>1709</v>
      </c>
      <c r="M13" s="13">
        <f t="shared" si="9"/>
        <v>42589</v>
      </c>
      <c r="N13" s="14">
        <f t="shared" si="10"/>
        <v>44298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15.75" customHeight="1">
      <c r="A14" s="1"/>
      <c r="B14" s="10">
        <v>11.0</v>
      </c>
      <c r="C14" s="11">
        <v>6.452082573E8</v>
      </c>
      <c r="D14" s="11">
        <v>1.77417379631736E9</v>
      </c>
      <c r="E14" s="12">
        <f t="shared" si="2"/>
        <v>0.3636668846</v>
      </c>
      <c r="F14" s="11">
        <f t="shared" si="3"/>
        <v>1993104.92</v>
      </c>
      <c r="G14" s="11">
        <f t="shared" si="4"/>
        <v>171101797.7</v>
      </c>
      <c r="H14" s="11">
        <f t="shared" si="5"/>
        <v>173094902.6</v>
      </c>
      <c r="I14" s="13">
        <f t="shared" si="6"/>
        <v>818303159.9</v>
      </c>
      <c r="J14" s="12">
        <f t="shared" ref="J14:K14" si="19">H14/C14</f>
        <v>0.2682775687</v>
      </c>
      <c r="K14" s="12">
        <f t="shared" si="19"/>
        <v>0.4612305523</v>
      </c>
      <c r="L14" s="13">
        <f t="shared" si="8"/>
        <v>5250</v>
      </c>
      <c r="M14" s="13">
        <f t="shared" si="9"/>
        <v>108689</v>
      </c>
      <c r="N14" s="14">
        <f t="shared" si="10"/>
        <v>113939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15.75" customHeight="1">
      <c r="A15" s="1"/>
      <c r="B15" s="10">
        <v>12.0</v>
      </c>
      <c r="C15" s="11">
        <v>3.307266563E8</v>
      </c>
      <c r="D15" s="11">
        <v>1.6098990106735E9</v>
      </c>
      <c r="E15" s="12">
        <f t="shared" si="2"/>
        <v>0.2054331695</v>
      </c>
      <c r="F15" s="11">
        <f t="shared" si="3"/>
        <v>4525739.108</v>
      </c>
      <c r="G15" s="11">
        <f t="shared" si="4"/>
        <v>309579549.7</v>
      </c>
      <c r="H15" s="11">
        <f t="shared" si="5"/>
        <v>314105288.8</v>
      </c>
      <c r="I15" s="13">
        <f t="shared" si="6"/>
        <v>644831945.1</v>
      </c>
      <c r="J15" s="12">
        <f t="shared" ref="J15:K15" si="20">H15/C15</f>
        <v>0.9497428853</v>
      </c>
      <c r="K15" s="12">
        <f t="shared" si="20"/>
        <v>0.4005418606</v>
      </c>
      <c r="L15" s="13">
        <f t="shared" si="8"/>
        <v>10953</v>
      </c>
      <c r="M15" s="13">
        <f t="shared" si="9"/>
        <v>188763</v>
      </c>
      <c r="N15" s="14">
        <f t="shared" si="10"/>
        <v>199716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15.75" customHeight="1">
      <c r="A16" s="1"/>
      <c r="B16" s="10">
        <v>13.0</v>
      </c>
      <c r="C16" s="11">
        <v>9.05720794E7</v>
      </c>
      <c r="D16" s="11">
        <v>4.51960801452162E8</v>
      </c>
      <c r="E16" s="12">
        <f t="shared" si="2"/>
        <v>0.2003980857</v>
      </c>
      <c r="F16" s="11">
        <f t="shared" si="3"/>
        <v>694665.0409</v>
      </c>
      <c r="G16" s="11">
        <f t="shared" si="4"/>
        <v>71256053.39</v>
      </c>
      <c r="H16" s="11">
        <f t="shared" si="5"/>
        <v>71950718.43</v>
      </c>
      <c r="I16" s="13">
        <f t="shared" si="6"/>
        <v>162522797.8</v>
      </c>
      <c r="J16" s="12">
        <f t="shared" ref="J16:K16" si="21">H16/C16</f>
        <v>0.7944028547</v>
      </c>
      <c r="K16" s="12">
        <f t="shared" si="21"/>
        <v>0.359594897</v>
      </c>
      <c r="L16" s="13">
        <f t="shared" si="8"/>
        <v>1917</v>
      </c>
      <c r="M16" s="13">
        <f t="shared" si="9"/>
        <v>46013</v>
      </c>
      <c r="N16" s="14">
        <f t="shared" si="10"/>
        <v>47930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15.75" customHeight="1">
      <c r="A17" s="1"/>
      <c r="B17" s="10">
        <v>14.0</v>
      </c>
      <c r="C17" s="11">
        <v>1.075943313E8</v>
      </c>
      <c r="D17" s="11">
        <v>6.86873415948976E8</v>
      </c>
      <c r="E17" s="12">
        <f t="shared" si="2"/>
        <v>0.1566436097</v>
      </c>
      <c r="F17" s="11">
        <f t="shared" si="3"/>
        <v>647168.087</v>
      </c>
      <c r="G17" s="11">
        <f t="shared" si="4"/>
        <v>109379496.2</v>
      </c>
      <c r="H17" s="11">
        <f t="shared" si="5"/>
        <v>110026664.3</v>
      </c>
      <c r="I17" s="13">
        <f t="shared" si="6"/>
        <v>217620995.6</v>
      </c>
      <c r="J17" s="12">
        <f t="shared" ref="J17:K17" si="22">H17/C17</f>
        <v>1.022606516</v>
      </c>
      <c r="K17" s="12">
        <f t="shared" si="22"/>
        <v>0.3168283858</v>
      </c>
      <c r="L17" s="13">
        <f t="shared" si="8"/>
        <v>2208</v>
      </c>
      <c r="M17" s="13">
        <f t="shared" si="9"/>
        <v>69146</v>
      </c>
      <c r="N17" s="14">
        <f t="shared" si="10"/>
        <v>71354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15.75" customHeight="1">
      <c r="A18" s="1"/>
      <c r="B18" s="15">
        <v>15.0</v>
      </c>
      <c r="C18" s="16">
        <v>8.95444262E7</v>
      </c>
      <c r="D18" s="16">
        <v>8.95828701056198E8</v>
      </c>
      <c r="E18" s="17">
        <f t="shared" si="2"/>
        <v>0.09995708565</v>
      </c>
      <c r="F18" s="16">
        <f t="shared" si="3"/>
        <v>1647745.712</v>
      </c>
      <c r="G18" s="16">
        <f t="shared" si="4"/>
        <v>110375440</v>
      </c>
      <c r="H18" s="16">
        <f t="shared" si="5"/>
        <v>112023185.7</v>
      </c>
      <c r="I18" s="18">
        <f t="shared" si="6"/>
        <v>201567611.9</v>
      </c>
      <c r="J18" s="19">
        <f t="shared" ref="J18:K18" si="23">H18/C18</f>
        <v>1.251034715</v>
      </c>
      <c r="K18" s="19">
        <f t="shared" si="23"/>
        <v>0.2250068698</v>
      </c>
      <c r="L18" s="20">
        <f t="shared" si="8"/>
        <v>4296</v>
      </c>
      <c r="M18" s="20">
        <f t="shared" si="9"/>
        <v>68333</v>
      </c>
      <c r="N18" s="21">
        <f t="shared" si="10"/>
        <v>72629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1"/>
      <c r="J19" s="22">
        <f t="shared" ref="J19:K19" si="24">AVERAGE(J4:J18)</f>
        <v>0.8406720634</v>
      </c>
      <c r="K19" s="23">
        <f t="shared" si="24"/>
        <v>0.373870627</v>
      </c>
      <c r="L19" s="24">
        <f t="shared" ref="L19:N19" si="25">SUM(L4:L18)</f>
        <v>57261</v>
      </c>
      <c r="M19" s="24">
        <f t="shared" si="25"/>
        <v>1301055</v>
      </c>
      <c r="N19" s="25">
        <f t="shared" si="25"/>
        <v>1358316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15.75" customHeight="1">
      <c r="A21" s="1"/>
      <c r="B21" s="26" t="s">
        <v>14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15.75" customHeight="1">
      <c r="A22" s="1"/>
      <c r="B22" s="29" t="s">
        <v>1</v>
      </c>
      <c r="C22" s="30" t="s">
        <v>15</v>
      </c>
      <c r="D22" s="31"/>
      <c r="E22" s="31"/>
      <c r="F22" s="31"/>
      <c r="G22" s="31"/>
      <c r="H22" s="31"/>
      <c r="I22" s="31"/>
      <c r="J22" s="32"/>
      <c r="K22" s="33" t="s">
        <v>16</v>
      </c>
      <c r="L22" s="31"/>
      <c r="M22" s="31"/>
      <c r="N22" s="31"/>
      <c r="O22" s="31"/>
      <c r="P22" s="31"/>
      <c r="Q22" s="31"/>
      <c r="R22" s="32"/>
      <c r="S22" s="34" t="s">
        <v>17</v>
      </c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15.75" customHeight="1">
      <c r="A23" s="3"/>
      <c r="B23" s="35"/>
      <c r="C23" s="7" t="s">
        <v>18</v>
      </c>
      <c r="D23" s="8" t="s">
        <v>19</v>
      </c>
      <c r="E23" s="8" t="s">
        <v>20</v>
      </c>
      <c r="F23" s="8" t="s">
        <v>21</v>
      </c>
      <c r="G23" s="8" t="s">
        <v>22</v>
      </c>
      <c r="H23" s="8" t="s">
        <v>23</v>
      </c>
      <c r="I23" s="8" t="s">
        <v>24</v>
      </c>
      <c r="J23" s="9" t="s">
        <v>25</v>
      </c>
      <c r="K23" s="36" t="s">
        <v>18</v>
      </c>
      <c r="L23" s="37" t="s">
        <v>19</v>
      </c>
      <c r="M23" s="37" t="s">
        <v>20</v>
      </c>
      <c r="N23" s="37" t="s">
        <v>26</v>
      </c>
      <c r="O23" s="37" t="s">
        <v>27</v>
      </c>
      <c r="P23" s="37" t="s">
        <v>23</v>
      </c>
      <c r="Q23" s="37" t="s">
        <v>24</v>
      </c>
      <c r="R23" s="38" t="s">
        <v>28</v>
      </c>
      <c r="S23" s="39" t="s">
        <v>29</v>
      </c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5.75" customHeight="1">
      <c r="A24" s="1"/>
      <c r="B24" s="40">
        <v>1.0</v>
      </c>
      <c r="C24" s="41">
        <v>1603.0</v>
      </c>
      <c r="D24" s="42">
        <v>49.0</v>
      </c>
      <c r="E24" s="42">
        <v>58.0</v>
      </c>
      <c r="F24" s="42">
        <f t="shared" ref="F24:F38" si="26">sum(C24:E24)</f>
        <v>1710</v>
      </c>
      <c r="G24" s="43">
        <f t="shared" ref="G24:G38" si="27">176.714587*C24</f>
        <v>283273.483</v>
      </c>
      <c r="H24" s="43">
        <f t="shared" ref="H24:H38" si="28">706.858347*D24</f>
        <v>34636.059</v>
      </c>
      <c r="I24" s="43">
        <f t="shared" ref="I24:I38" si="29">1963.495408*E24</f>
        <v>113882.7337</v>
      </c>
      <c r="J24" s="44">
        <f t="shared" ref="J24:J38" si="30">sum(G24:I24)</f>
        <v>431792.2756</v>
      </c>
      <c r="K24" s="45">
        <v>2641.0</v>
      </c>
      <c r="L24" s="46">
        <v>8335.0</v>
      </c>
      <c r="M24" s="46">
        <v>27106.0</v>
      </c>
      <c r="N24" s="46">
        <f t="shared" ref="N24:N38" si="31">sum(K24:M24)</f>
        <v>38082</v>
      </c>
      <c r="O24" s="47">
        <f t="shared" ref="O24:O38" si="32">176.714587*K24</f>
        <v>466703.2243</v>
      </c>
      <c r="P24" s="47">
        <f t="shared" ref="P24:P38" si="33">706.858347*L24</f>
        <v>5891664.322</v>
      </c>
      <c r="Q24" s="47">
        <f t="shared" ref="Q24:Q38" si="34">1963.495408*M24</f>
        <v>53222506.53</v>
      </c>
      <c r="R24" s="48">
        <f t="shared" ref="R24:R38" si="35">sum(O24:Q24)</f>
        <v>59580874.08</v>
      </c>
      <c r="S24" s="49">
        <f t="shared" ref="S24:S39" si="36">F24+N24</f>
        <v>39792</v>
      </c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15.75" customHeight="1">
      <c r="A25" s="1"/>
      <c r="B25" s="40">
        <v>2.0</v>
      </c>
      <c r="C25" s="41">
        <v>2608.0</v>
      </c>
      <c r="D25" s="42">
        <v>722.0</v>
      </c>
      <c r="E25" s="42">
        <v>219.0</v>
      </c>
      <c r="F25" s="42">
        <f t="shared" si="26"/>
        <v>3549</v>
      </c>
      <c r="G25" s="43">
        <f t="shared" si="27"/>
        <v>460871.6429</v>
      </c>
      <c r="H25" s="43">
        <f t="shared" si="28"/>
        <v>510351.7265</v>
      </c>
      <c r="I25" s="43">
        <f t="shared" si="29"/>
        <v>430005.4944</v>
      </c>
      <c r="J25" s="44">
        <f t="shared" si="30"/>
        <v>1401228.864</v>
      </c>
      <c r="K25" s="45">
        <v>4680.0</v>
      </c>
      <c r="L25" s="46">
        <v>15316.0</v>
      </c>
      <c r="M25" s="46">
        <v>56930.0</v>
      </c>
      <c r="N25" s="46">
        <f t="shared" si="31"/>
        <v>76926</v>
      </c>
      <c r="O25" s="47">
        <f t="shared" si="32"/>
        <v>827024.2672</v>
      </c>
      <c r="P25" s="47">
        <f t="shared" si="33"/>
        <v>10826242.44</v>
      </c>
      <c r="Q25" s="47">
        <f t="shared" si="34"/>
        <v>111781793.6</v>
      </c>
      <c r="R25" s="48">
        <f t="shared" si="35"/>
        <v>123435060.3</v>
      </c>
      <c r="S25" s="49">
        <f t="shared" si="36"/>
        <v>80475</v>
      </c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15.75" customHeight="1">
      <c r="A26" s="1"/>
      <c r="B26" s="40">
        <v>3.0</v>
      </c>
      <c r="C26" s="41">
        <v>4125.0</v>
      </c>
      <c r="D26" s="42">
        <v>1357.0</v>
      </c>
      <c r="E26" s="42">
        <v>529.0</v>
      </c>
      <c r="F26" s="42">
        <f t="shared" si="26"/>
        <v>6011</v>
      </c>
      <c r="G26" s="43">
        <f t="shared" si="27"/>
        <v>728947.6714</v>
      </c>
      <c r="H26" s="43">
        <f t="shared" si="28"/>
        <v>959206.7769</v>
      </c>
      <c r="I26" s="43">
        <f t="shared" si="29"/>
        <v>1038689.071</v>
      </c>
      <c r="J26" s="44">
        <f t="shared" si="30"/>
        <v>2726843.519</v>
      </c>
      <c r="K26" s="45">
        <v>5718.0</v>
      </c>
      <c r="L26" s="46">
        <v>18398.0</v>
      </c>
      <c r="M26" s="46">
        <v>78995.0</v>
      </c>
      <c r="N26" s="46">
        <f t="shared" si="31"/>
        <v>103111</v>
      </c>
      <c r="O26" s="47">
        <f t="shared" si="32"/>
        <v>1010454.008</v>
      </c>
      <c r="P26" s="47">
        <f t="shared" si="33"/>
        <v>13004779.87</v>
      </c>
      <c r="Q26" s="47">
        <f t="shared" si="34"/>
        <v>155106319.8</v>
      </c>
      <c r="R26" s="48">
        <f t="shared" si="35"/>
        <v>169121553.6</v>
      </c>
      <c r="S26" s="49">
        <f t="shared" si="36"/>
        <v>109122</v>
      </c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15.75" customHeight="1">
      <c r="A27" s="1"/>
      <c r="B27" s="40">
        <v>4.0</v>
      </c>
      <c r="C27" s="41">
        <v>3162.0</v>
      </c>
      <c r="D27" s="42">
        <v>458.0</v>
      </c>
      <c r="E27" s="42">
        <v>546.0</v>
      </c>
      <c r="F27" s="42">
        <f t="shared" si="26"/>
        <v>4166</v>
      </c>
      <c r="G27" s="43">
        <f t="shared" si="27"/>
        <v>558771.5241</v>
      </c>
      <c r="H27" s="43">
        <f t="shared" si="28"/>
        <v>323741.1229</v>
      </c>
      <c r="I27" s="43">
        <f t="shared" si="29"/>
        <v>1072068.493</v>
      </c>
      <c r="J27" s="44">
        <f t="shared" si="30"/>
        <v>1954581.14</v>
      </c>
      <c r="K27" s="45">
        <v>8451.0</v>
      </c>
      <c r="L27" s="46">
        <v>33309.0</v>
      </c>
      <c r="M27" s="46">
        <v>130689.0</v>
      </c>
      <c r="N27" s="46">
        <f t="shared" si="31"/>
        <v>172449</v>
      </c>
      <c r="O27" s="47">
        <f t="shared" si="32"/>
        <v>1493414.975</v>
      </c>
      <c r="P27" s="47">
        <f t="shared" si="33"/>
        <v>23544744.68</v>
      </c>
      <c r="Q27" s="47">
        <f t="shared" si="34"/>
        <v>256607251.4</v>
      </c>
      <c r="R27" s="48">
        <f t="shared" si="35"/>
        <v>281645411</v>
      </c>
      <c r="S27" s="49">
        <f t="shared" si="36"/>
        <v>176615</v>
      </c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15.75" customHeight="1">
      <c r="A28" s="1"/>
      <c r="B28" s="40">
        <v>5.0</v>
      </c>
      <c r="C28" s="41">
        <v>3474.0</v>
      </c>
      <c r="D28" s="42">
        <v>264.0</v>
      </c>
      <c r="E28" s="42">
        <v>264.0</v>
      </c>
      <c r="F28" s="42">
        <f t="shared" si="26"/>
        <v>4002</v>
      </c>
      <c r="G28" s="43">
        <f t="shared" si="27"/>
        <v>613906.4752</v>
      </c>
      <c r="H28" s="43">
        <f t="shared" si="28"/>
        <v>186610.6036</v>
      </c>
      <c r="I28" s="43">
        <f t="shared" si="29"/>
        <v>518362.7877</v>
      </c>
      <c r="J28" s="44">
        <f t="shared" si="30"/>
        <v>1318879.867</v>
      </c>
      <c r="K28" s="45">
        <v>5774.0</v>
      </c>
      <c r="L28" s="46">
        <v>24315.0</v>
      </c>
      <c r="M28" s="46">
        <v>75084.0</v>
      </c>
      <c r="N28" s="46">
        <f t="shared" si="31"/>
        <v>105173</v>
      </c>
      <c r="O28" s="47">
        <f t="shared" si="32"/>
        <v>1020350.025</v>
      </c>
      <c r="P28" s="47">
        <f t="shared" si="33"/>
        <v>17187260.71</v>
      </c>
      <c r="Q28" s="47">
        <f t="shared" si="34"/>
        <v>147427089.2</v>
      </c>
      <c r="R28" s="48">
        <f t="shared" si="35"/>
        <v>165634699.9</v>
      </c>
      <c r="S28" s="49">
        <f t="shared" si="36"/>
        <v>109175</v>
      </c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15.75" customHeight="1">
      <c r="A29" s="1"/>
      <c r="B29" s="40">
        <v>6.0</v>
      </c>
      <c r="C29" s="41">
        <v>2779.0</v>
      </c>
      <c r="D29" s="42">
        <v>630.0</v>
      </c>
      <c r="E29" s="42">
        <v>412.0</v>
      </c>
      <c r="F29" s="42">
        <f t="shared" si="26"/>
        <v>3821</v>
      </c>
      <c r="G29" s="43">
        <f t="shared" si="27"/>
        <v>491089.8373</v>
      </c>
      <c r="H29" s="43">
        <f t="shared" si="28"/>
        <v>445320.7586</v>
      </c>
      <c r="I29" s="43">
        <f t="shared" si="29"/>
        <v>808960.1081</v>
      </c>
      <c r="J29" s="44">
        <f t="shared" si="30"/>
        <v>1745370.704</v>
      </c>
      <c r="K29" s="45">
        <v>4879.0</v>
      </c>
      <c r="L29" s="46">
        <v>13688.0</v>
      </c>
      <c r="M29" s="46">
        <v>50116.0</v>
      </c>
      <c r="N29" s="46">
        <f t="shared" si="31"/>
        <v>68683</v>
      </c>
      <c r="O29" s="47">
        <f t="shared" si="32"/>
        <v>862190.47</v>
      </c>
      <c r="P29" s="47">
        <f t="shared" si="33"/>
        <v>9675477.054</v>
      </c>
      <c r="Q29" s="47">
        <f t="shared" si="34"/>
        <v>98402535.87</v>
      </c>
      <c r="R29" s="48">
        <f t="shared" si="35"/>
        <v>108940203.4</v>
      </c>
      <c r="S29" s="49">
        <f t="shared" si="36"/>
        <v>72504</v>
      </c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15.75" customHeight="1">
      <c r="A30" s="1"/>
      <c r="B30" s="40">
        <v>7.0</v>
      </c>
      <c r="C30" s="41">
        <v>3010.0</v>
      </c>
      <c r="D30" s="42">
        <v>842.0</v>
      </c>
      <c r="E30" s="42">
        <v>289.0</v>
      </c>
      <c r="F30" s="42">
        <f t="shared" si="26"/>
        <v>4141</v>
      </c>
      <c r="G30" s="43">
        <f t="shared" si="27"/>
        <v>531910.9069</v>
      </c>
      <c r="H30" s="43">
        <f t="shared" si="28"/>
        <v>595174.7282</v>
      </c>
      <c r="I30" s="43">
        <f t="shared" si="29"/>
        <v>567450.1729</v>
      </c>
      <c r="J30" s="44">
        <f t="shared" si="30"/>
        <v>1694535.808</v>
      </c>
      <c r="K30" s="45">
        <v>9924.0</v>
      </c>
      <c r="L30" s="46">
        <v>30994.0</v>
      </c>
      <c r="M30" s="46">
        <v>104432.0</v>
      </c>
      <c r="N30" s="46">
        <f t="shared" si="31"/>
        <v>145350</v>
      </c>
      <c r="O30" s="47">
        <f t="shared" si="32"/>
        <v>1753715.561</v>
      </c>
      <c r="P30" s="47">
        <f t="shared" si="33"/>
        <v>21908367.61</v>
      </c>
      <c r="Q30" s="47">
        <f t="shared" si="34"/>
        <v>205051752.4</v>
      </c>
      <c r="R30" s="48">
        <f t="shared" si="35"/>
        <v>228713835.6</v>
      </c>
      <c r="S30" s="49">
        <f t="shared" si="36"/>
        <v>149491</v>
      </c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15.75" customHeight="1">
      <c r="A31" s="1"/>
      <c r="B31" s="40">
        <v>8.0</v>
      </c>
      <c r="C31" s="41">
        <v>1198.0</v>
      </c>
      <c r="D31" s="42">
        <v>369.0</v>
      </c>
      <c r="E31" s="42">
        <v>348.0</v>
      </c>
      <c r="F31" s="42">
        <f t="shared" si="26"/>
        <v>1915</v>
      </c>
      <c r="G31" s="43">
        <f t="shared" si="27"/>
        <v>211704.0752</v>
      </c>
      <c r="H31" s="43">
        <f t="shared" si="28"/>
        <v>260830.73</v>
      </c>
      <c r="I31" s="43">
        <f t="shared" si="29"/>
        <v>683296.402</v>
      </c>
      <c r="J31" s="44">
        <f t="shared" si="30"/>
        <v>1155831.207</v>
      </c>
      <c r="K31" s="45">
        <v>2256.0</v>
      </c>
      <c r="L31" s="46">
        <v>7119.0</v>
      </c>
      <c r="M31" s="46">
        <v>28126.0</v>
      </c>
      <c r="N31" s="46">
        <f t="shared" si="31"/>
        <v>37501</v>
      </c>
      <c r="O31" s="47">
        <f t="shared" si="32"/>
        <v>398668.1083</v>
      </c>
      <c r="P31" s="47">
        <f t="shared" si="33"/>
        <v>5032124.572</v>
      </c>
      <c r="Q31" s="47">
        <f t="shared" si="34"/>
        <v>55225271.85</v>
      </c>
      <c r="R31" s="48">
        <f t="shared" si="35"/>
        <v>60656064.53</v>
      </c>
      <c r="S31" s="49">
        <f t="shared" si="36"/>
        <v>39416</v>
      </c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15.75" customHeight="1">
      <c r="A32" s="1"/>
      <c r="B32" s="40">
        <v>9.0</v>
      </c>
      <c r="C32" s="41">
        <v>1351.0</v>
      </c>
      <c r="D32" s="42">
        <v>71.0</v>
      </c>
      <c r="E32" s="42">
        <v>191.0</v>
      </c>
      <c r="F32" s="42">
        <f t="shared" si="26"/>
        <v>1613</v>
      </c>
      <c r="G32" s="43">
        <f t="shared" si="27"/>
        <v>238741.407</v>
      </c>
      <c r="H32" s="43">
        <f t="shared" si="28"/>
        <v>50186.94264</v>
      </c>
      <c r="I32" s="43">
        <f t="shared" si="29"/>
        <v>375027.6229</v>
      </c>
      <c r="J32" s="44">
        <f t="shared" si="30"/>
        <v>663955.9726</v>
      </c>
      <c r="K32" s="45">
        <v>2036.0</v>
      </c>
      <c r="L32" s="46">
        <v>6552.0</v>
      </c>
      <c r="M32" s="46">
        <v>21659.0</v>
      </c>
      <c r="N32" s="46">
        <f t="shared" si="31"/>
        <v>30247</v>
      </c>
      <c r="O32" s="47">
        <f t="shared" si="32"/>
        <v>359790.8991</v>
      </c>
      <c r="P32" s="47">
        <f t="shared" si="33"/>
        <v>4631335.89</v>
      </c>
      <c r="Q32" s="47">
        <f t="shared" si="34"/>
        <v>42527347.04</v>
      </c>
      <c r="R32" s="48">
        <f t="shared" si="35"/>
        <v>47518473.83</v>
      </c>
      <c r="S32" s="49">
        <f t="shared" si="36"/>
        <v>31860</v>
      </c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15.75" customHeight="1">
      <c r="A33" s="1"/>
      <c r="B33" s="40">
        <v>10.0</v>
      </c>
      <c r="C33" s="41">
        <v>1178.0</v>
      </c>
      <c r="D33" s="42">
        <v>221.0</v>
      </c>
      <c r="E33" s="42">
        <v>310.0</v>
      </c>
      <c r="F33" s="42">
        <f t="shared" si="26"/>
        <v>1709</v>
      </c>
      <c r="G33" s="43">
        <f t="shared" si="27"/>
        <v>208169.7835</v>
      </c>
      <c r="H33" s="43">
        <f t="shared" si="28"/>
        <v>156215.6947</v>
      </c>
      <c r="I33" s="43">
        <f t="shared" si="29"/>
        <v>608683.5765</v>
      </c>
      <c r="J33" s="44">
        <f t="shared" si="30"/>
        <v>973069.0547</v>
      </c>
      <c r="K33" s="45">
        <v>3169.0</v>
      </c>
      <c r="L33" s="46">
        <v>9393.0</v>
      </c>
      <c r="M33" s="46">
        <v>30027.0</v>
      </c>
      <c r="N33" s="46">
        <f t="shared" si="31"/>
        <v>42589</v>
      </c>
      <c r="O33" s="47">
        <f t="shared" si="32"/>
        <v>560008.5262</v>
      </c>
      <c r="P33" s="47">
        <f t="shared" si="33"/>
        <v>6639520.453</v>
      </c>
      <c r="Q33" s="47">
        <f t="shared" si="34"/>
        <v>58957876.62</v>
      </c>
      <c r="R33" s="48">
        <f t="shared" si="35"/>
        <v>66157405.6</v>
      </c>
      <c r="S33" s="49">
        <f t="shared" si="36"/>
        <v>44298</v>
      </c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15.75" customHeight="1">
      <c r="A34" s="1"/>
      <c r="B34" s="40">
        <v>11.0</v>
      </c>
      <c r="C34" s="41">
        <v>4364.0</v>
      </c>
      <c r="D34" s="42">
        <v>412.0</v>
      </c>
      <c r="E34" s="42">
        <v>474.0</v>
      </c>
      <c r="F34" s="42">
        <f t="shared" si="26"/>
        <v>5250</v>
      </c>
      <c r="G34" s="43">
        <f t="shared" si="27"/>
        <v>771182.4577</v>
      </c>
      <c r="H34" s="43">
        <f t="shared" si="28"/>
        <v>291225.639</v>
      </c>
      <c r="I34" s="43">
        <f t="shared" si="29"/>
        <v>930696.8234</v>
      </c>
      <c r="J34" s="44">
        <f t="shared" si="30"/>
        <v>1993104.92</v>
      </c>
      <c r="K34" s="45">
        <v>6303.0</v>
      </c>
      <c r="L34" s="46">
        <v>24706.0</v>
      </c>
      <c r="M34" s="46">
        <v>77680.0</v>
      </c>
      <c r="N34" s="46">
        <f t="shared" si="31"/>
        <v>108689</v>
      </c>
      <c r="O34" s="47">
        <f t="shared" si="32"/>
        <v>1113832.042</v>
      </c>
      <c r="P34" s="47">
        <f t="shared" si="33"/>
        <v>17463642.32</v>
      </c>
      <c r="Q34" s="47">
        <f t="shared" si="34"/>
        <v>152524323.3</v>
      </c>
      <c r="R34" s="48">
        <f t="shared" si="35"/>
        <v>171101797.7</v>
      </c>
      <c r="S34" s="49">
        <f t="shared" si="36"/>
        <v>113939</v>
      </c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15.75" customHeight="1">
      <c r="A35" s="1"/>
      <c r="B35" s="40">
        <v>12.0</v>
      </c>
      <c r="C35" s="41">
        <v>7570.0</v>
      </c>
      <c r="D35" s="42">
        <v>2749.0</v>
      </c>
      <c r="E35" s="42">
        <v>634.0</v>
      </c>
      <c r="F35" s="42">
        <f t="shared" si="26"/>
        <v>10953</v>
      </c>
      <c r="G35" s="43">
        <f t="shared" si="27"/>
        <v>1337729.424</v>
      </c>
      <c r="H35" s="43">
        <f t="shared" si="28"/>
        <v>1943153.596</v>
      </c>
      <c r="I35" s="43">
        <f t="shared" si="29"/>
        <v>1244856.089</v>
      </c>
      <c r="J35" s="44">
        <f t="shared" si="30"/>
        <v>4525739.108</v>
      </c>
      <c r="K35" s="45">
        <v>10277.0</v>
      </c>
      <c r="L35" s="46">
        <v>33974.0</v>
      </c>
      <c r="M35" s="46">
        <v>144512.0</v>
      </c>
      <c r="N35" s="46">
        <f t="shared" si="31"/>
        <v>188763</v>
      </c>
      <c r="O35" s="47">
        <f t="shared" si="32"/>
        <v>1816095.811</v>
      </c>
      <c r="P35" s="47">
        <f t="shared" si="33"/>
        <v>24014805.48</v>
      </c>
      <c r="Q35" s="47">
        <f t="shared" si="34"/>
        <v>283748648.4</v>
      </c>
      <c r="R35" s="48">
        <f t="shared" si="35"/>
        <v>309579549.7</v>
      </c>
      <c r="S35" s="49">
        <f t="shared" si="36"/>
        <v>199716</v>
      </c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15.75" customHeight="1">
      <c r="A36" s="1"/>
      <c r="B36" s="40">
        <v>13.0</v>
      </c>
      <c r="C36" s="41">
        <v>1651.0</v>
      </c>
      <c r="D36" s="42">
        <v>95.0</v>
      </c>
      <c r="E36" s="42">
        <v>171.0</v>
      </c>
      <c r="F36" s="42">
        <f t="shared" si="26"/>
        <v>1917</v>
      </c>
      <c r="G36" s="43">
        <f t="shared" si="27"/>
        <v>291755.7831</v>
      </c>
      <c r="H36" s="43">
        <f t="shared" si="28"/>
        <v>67151.54297</v>
      </c>
      <c r="I36" s="43">
        <f t="shared" si="29"/>
        <v>335757.7148</v>
      </c>
      <c r="J36" s="44">
        <f t="shared" si="30"/>
        <v>694665.0409</v>
      </c>
      <c r="K36" s="45">
        <v>3225.0</v>
      </c>
      <c r="L36" s="46">
        <v>10606.0</v>
      </c>
      <c r="M36" s="46">
        <v>32182.0</v>
      </c>
      <c r="N36" s="46">
        <f t="shared" si="31"/>
        <v>46013</v>
      </c>
      <c r="O36" s="47">
        <f t="shared" si="32"/>
        <v>569904.5431</v>
      </c>
      <c r="P36" s="47">
        <f t="shared" si="33"/>
        <v>7496939.628</v>
      </c>
      <c r="Q36" s="47">
        <f t="shared" si="34"/>
        <v>63189209.22</v>
      </c>
      <c r="R36" s="48">
        <f t="shared" si="35"/>
        <v>71256053.39</v>
      </c>
      <c r="S36" s="49">
        <f t="shared" si="36"/>
        <v>47930</v>
      </c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15.75" customHeight="1">
      <c r="A37" s="1"/>
      <c r="B37" s="40">
        <v>14.0</v>
      </c>
      <c r="C37" s="41">
        <v>1984.0</v>
      </c>
      <c r="D37" s="42">
        <v>114.0</v>
      </c>
      <c r="E37" s="42">
        <v>110.0</v>
      </c>
      <c r="F37" s="42">
        <f t="shared" si="26"/>
        <v>2208</v>
      </c>
      <c r="G37" s="43">
        <f t="shared" si="27"/>
        <v>350601.7406</v>
      </c>
      <c r="H37" s="43">
        <f t="shared" si="28"/>
        <v>80581.85156</v>
      </c>
      <c r="I37" s="43">
        <f t="shared" si="29"/>
        <v>215984.4949</v>
      </c>
      <c r="J37" s="44">
        <f t="shared" si="30"/>
        <v>647168.087</v>
      </c>
      <c r="K37" s="45">
        <v>4516.0</v>
      </c>
      <c r="L37" s="46">
        <v>14578.0</v>
      </c>
      <c r="M37" s="46">
        <v>50052.0</v>
      </c>
      <c r="N37" s="46">
        <f t="shared" si="31"/>
        <v>69146</v>
      </c>
      <c r="O37" s="47">
        <f t="shared" si="32"/>
        <v>798043.0749</v>
      </c>
      <c r="P37" s="47">
        <f t="shared" si="33"/>
        <v>10304580.98</v>
      </c>
      <c r="Q37" s="47">
        <f t="shared" si="34"/>
        <v>98276872.16</v>
      </c>
      <c r="R37" s="48">
        <f t="shared" si="35"/>
        <v>109379496.2</v>
      </c>
      <c r="S37" s="49">
        <f t="shared" si="36"/>
        <v>71354</v>
      </c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15.75" customHeight="1">
      <c r="A38" s="1"/>
      <c r="B38" s="40">
        <v>15.0</v>
      </c>
      <c r="C38" s="41">
        <v>3459.0</v>
      </c>
      <c r="D38" s="42">
        <v>483.0</v>
      </c>
      <c r="E38" s="42">
        <v>354.0</v>
      </c>
      <c r="F38" s="42">
        <f t="shared" si="26"/>
        <v>4296</v>
      </c>
      <c r="G38" s="43">
        <f t="shared" si="27"/>
        <v>611255.7564</v>
      </c>
      <c r="H38" s="43">
        <f t="shared" si="28"/>
        <v>341412.5816</v>
      </c>
      <c r="I38" s="43">
        <f t="shared" si="29"/>
        <v>695077.3744</v>
      </c>
      <c r="J38" s="44">
        <f t="shared" si="30"/>
        <v>1647745.712</v>
      </c>
      <c r="K38" s="45">
        <v>3983.0</v>
      </c>
      <c r="L38" s="46">
        <v>13273.0</v>
      </c>
      <c r="M38" s="46">
        <v>51077.0</v>
      </c>
      <c r="N38" s="46">
        <f t="shared" si="31"/>
        <v>68333</v>
      </c>
      <c r="O38" s="47">
        <f t="shared" si="32"/>
        <v>703854.2</v>
      </c>
      <c r="P38" s="47">
        <f t="shared" si="33"/>
        <v>9382130.84</v>
      </c>
      <c r="Q38" s="47">
        <f t="shared" si="34"/>
        <v>100289455</v>
      </c>
      <c r="R38" s="48">
        <f t="shared" si="35"/>
        <v>110375440</v>
      </c>
      <c r="S38" s="49">
        <f t="shared" si="36"/>
        <v>72629</v>
      </c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15.75" customHeight="1">
      <c r="A39" s="1"/>
      <c r="B39" s="50" t="s">
        <v>30</v>
      </c>
      <c r="C39" s="51">
        <f t="shared" ref="C39:F39" si="37">SUM(C24:C38)</f>
        <v>43516</v>
      </c>
      <c r="D39" s="52">
        <f t="shared" si="37"/>
        <v>8836</v>
      </c>
      <c r="E39" s="52">
        <f t="shared" si="37"/>
        <v>4909</v>
      </c>
      <c r="F39" s="52">
        <f t="shared" si="37"/>
        <v>57261</v>
      </c>
      <c r="G39" s="53"/>
      <c r="H39" s="53"/>
      <c r="I39" s="53"/>
      <c r="J39" s="54">
        <f t="shared" ref="J39:N39" si="38">SUM(J24:J38)</f>
        <v>23574511.28</v>
      </c>
      <c r="K39" s="51">
        <f t="shared" si="38"/>
        <v>77832</v>
      </c>
      <c r="L39" s="52">
        <f t="shared" si="38"/>
        <v>264556</v>
      </c>
      <c r="M39" s="52">
        <f t="shared" si="38"/>
        <v>958667</v>
      </c>
      <c r="N39" s="52">
        <f t="shared" si="38"/>
        <v>1301055</v>
      </c>
      <c r="O39" s="55"/>
      <c r="P39" s="55"/>
      <c r="Q39" s="55"/>
      <c r="R39" s="56">
        <f>SUM(R24:R38)</f>
        <v>2083095919</v>
      </c>
      <c r="S39" s="57">
        <f t="shared" si="36"/>
        <v>1358316</v>
      </c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5.75" customHeight="1">
      <c r="A40" s="2"/>
      <c r="B40" s="2"/>
      <c r="C40" s="2" t="s">
        <v>31</v>
      </c>
      <c r="G40" s="2"/>
      <c r="H40" s="2"/>
      <c r="I40" s="2"/>
      <c r="J40" s="2"/>
      <c r="K40" s="2" t="s">
        <v>32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 t="s">
        <v>33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19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33.0" customHeight="1">
      <c r="A43" s="1"/>
      <c r="B43" s="58" t="s">
        <v>34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15.75" customHeight="1">
      <c r="A44" s="59"/>
      <c r="B44" s="60" t="s">
        <v>1</v>
      </c>
      <c r="C44" s="61" t="s">
        <v>35</v>
      </c>
      <c r="D44" s="31"/>
      <c r="E44" s="31"/>
      <c r="F44" s="32"/>
      <c r="G44" s="62" t="s">
        <v>36</v>
      </c>
      <c r="H44" s="31"/>
      <c r="I44" s="31"/>
      <c r="J44" s="32"/>
      <c r="K44" s="63" t="s">
        <v>37</v>
      </c>
      <c r="L44" s="31"/>
      <c r="M44" s="31"/>
      <c r="N44" s="32"/>
      <c r="O44" s="64" t="s">
        <v>38</v>
      </c>
      <c r="P44" s="32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</row>
    <row r="45" ht="15.75" customHeight="1">
      <c r="A45" s="65"/>
      <c r="B45" s="35"/>
      <c r="C45" s="66" t="s">
        <v>18</v>
      </c>
      <c r="D45" s="67" t="s">
        <v>39</v>
      </c>
      <c r="E45" s="67" t="s">
        <v>40</v>
      </c>
      <c r="F45" s="68" t="s">
        <v>41</v>
      </c>
      <c r="G45" s="69" t="s">
        <v>19</v>
      </c>
      <c r="H45" s="70" t="s">
        <v>42</v>
      </c>
      <c r="I45" s="70" t="s">
        <v>43</v>
      </c>
      <c r="J45" s="71" t="s">
        <v>44</v>
      </c>
      <c r="K45" s="72" t="s">
        <v>20</v>
      </c>
      <c r="L45" s="73" t="s">
        <v>45</v>
      </c>
      <c r="M45" s="73" t="s">
        <v>46</v>
      </c>
      <c r="N45" s="74" t="s">
        <v>47</v>
      </c>
      <c r="O45" s="75" t="s">
        <v>48</v>
      </c>
      <c r="P45" s="76" t="s">
        <v>49</v>
      </c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ht="15.75" customHeight="1">
      <c r="A46" s="1"/>
      <c r="B46" s="40">
        <v>1.0</v>
      </c>
      <c r="C46" s="77">
        <v>1603.0</v>
      </c>
      <c r="D46" s="78">
        <f t="shared" ref="D46:D60" si="43">176.714587*C46</f>
        <v>283273.483</v>
      </c>
      <c r="E46" s="79">
        <f t="shared" ref="E46:F46" si="39">C46/O46</f>
        <v>0.9374269006</v>
      </c>
      <c r="F46" s="80">
        <f t="shared" si="39"/>
        <v>0.6560411081</v>
      </c>
      <c r="G46" s="81">
        <v>49.0</v>
      </c>
      <c r="H46" s="82">
        <f t="shared" ref="H46:H60" si="45">706.858347*G46</f>
        <v>34636.059</v>
      </c>
      <c r="I46" s="83">
        <f t="shared" ref="I46:J46" si="40">G46/O46</f>
        <v>0.02865497076</v>
      </c>
      <c r="J46" s="84">
        <f t="shared" si="40"/>
        <v>0.08021463319</v>
      </c>
      <c r="K46" s="85">
        <v>58.0</v>
      </c>
      <c r="L46" s="86">
        <f t="shared" ref="L46:L60" si="47">1963.495408*K46</f>
        <v>113882.7337</v>
      </c>
      <c r="M46" s="87">
        <f t="shared" ref="M46:N46" si="41">K46/O46</f>
        <v>0.03391812865</v>
      </c>
      <c r="N46" s="88">
        <f t="shared" si="41"/>
        <v>0.2637442587</v>
      </c>
      <c r="O46" s="89">
        <f t="shared" ref="O46:P46" si="42">C46+G46+K46</f>
        <v>1710</v>
      </c>
      <c r="P46" s="90">
        <f t="shared" si="42"/>
        <v>431792.2756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15.75" customHeight="1">
      <c r="A47" s="1"/>
      <c r="B47" s="40">
        <v>2.0</v>
      </c>
      <c r="C47" s="77">
        <v>2608.0</v>
      </c>
      <c r="D47" s="78">
        <f t="shared" si="43"/>
        <v>460871.6429</v>
      </c>
      <c r="E47" s="79">
        <f t="shared" ref="E47:F47" si="44">C47/O47</f>
        <v>0.7348548887</v>
      </c>
      <c r="F47" s="80">
        <f t="shared" si="44"/>
        <v>0.3289053307</v>
      </c>
      <c r="G47" s="81">
        <v>722.0</v>
      </c>
      <c r="H47" s="82">
        <f t="shared" si="45"/>
        <v>510351.7265</v>
      </c>
      <c r="I47" s="83">
        <f t="shared" ref="I47:J47" si="46">G47/O47</f>
        <v>0.2034375881</v>
      </c>
      <c r="J47" s="84">
        <f t="shared" si="46"/>
        <v>0.3642172522</v>
      </c>
      <c r="K47" s="85">
        <v>219.0</v>
      </c>
      <c r="L47" s="86">
        <f t="shared" si="47"/>
        <v>430005.4944</v>
      </c>
      <c r="M47" s="87">
        <f t="shared" ref="M47:N47" si="48">K47/O47</f>
        <v>0.06170752325</v>
      </c>
      <c r="N47" s="88">
        <f t="shared" si="48"/>
        <v>0.306877417</v>
      </c>
      <c r="O47" s="89">
        <f t="shared" ref="O47:P47" si="49">C47+G47+K47</f>
        <v>3549</v>
      </c>
      <c r="P47" s="90">
        <f t="shared" si="49"/>
        <v>1401228.864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15.75" customHeight="1">
      <c r="A48" s="1"/>
      <c r="B48" s="40">
        <v>3.0</v>
      </c>
      <c r="C48" s="77">
        <v>4125.0</v>
      </c>
      <c r="D48" s="78">
        <f t="shared" si="43"/>
        <v>728947.6714</v>
      </c>
      <c r="E48" s="79">
        <f t="shared" ref="E48:F48" si="50">C48/O48</f>
        <v>0.6862418899</v>
      </c>
      <c r="F48" s="80">
        <f t="shared" si="50"/>
        <v>0.2673228831</v>
      </c>
      <c r="G48" s="81">
        <v>1357.0</v>
      </c>
      <c r="H48" s="82">
        <f t="shared" si="45"/>
        <v>959206.7769</v>
      </c>
      <c r="I48" s="83">
        <f t="shared" ref="I48:J48" si="51">G48/O48</f>
        <v>0.2257527866</v>
      </c>
      <c r="J48" s="84">
        <f t="shared" si="51"/>
        <v>0.3517645109</v>
      </c>
      <c r="K48" s="85">
        <v>529.0</v>
      </c>
      <c r="L48" s="86">
        <f t="shared" si="47"/>
        <v>1038689.071</v>
      </c>
      <c r="M48" s="87">
        <f t="shared" ref="M48:N48" si="52">K48/O48</f>
        <v>0.08800532357</v>
      </c>
      <c r="N48" s="88">
        <f t="shared" si="52"/>
        <v>0.3809126059</v>
      </c>
      <c r="O48" s="89">
        <f t="shared" ref="O48:P48" si="53">C48+G48+K48</f>
        <v>6011</v>
      </c>
      <c r="P48" s="90">
        <f t="shared" si="53"/>
        <v>2726843.519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15.75" customHeight="1">
      <c r="A49" s="1"/>
      <c r="B49" s="40">
        <v>4.0</v>
      </c>
      <c r="C49" s="77">
        <v>3162.0</v>
      </c>
      <c r="D49" s="78">
        <f t="shared" si="43"/>
        <v>558771.5241</v>
      </c>
      <c r="E49" s="79">
        <f t="shared" ref="E49:F49" si="54">C49/O49</f>
        <v>0.7590014402</v>
      </c>
      <c r="F49" s="80">
        <f t="shared" si="54"/>
        <v>0.2858778859</v>
      </c>
      <c r="G49" s="81">
        <v>458.0</v>
      </c>
      <c r="H49" s="82">
        <f t="shared" si="45"/>
        <v>323741.1229</v>
      </c>
      <c r="I49" s="83">
        <f t="shared" ref="I49:J49" si="55">G49/O49</f>
        <v>0.10993759</v>
      </c>
      <c r="J49" s="84">
        <f t="shared" si="55"/>
        <v>0.1656319691</v>
      </c>
      <c r="K49" s="85">
        <v>546.0</v>
      </c>
      <c r="L49" s="86">
        <f t="shared" si="47"/>
        <v>1072068.493</v>
      </c>
      <c r="M49" s="87">
        <f t="shared" ref="M49:N49" si="56">K49/O49</f>
        <v>0.1310609698</v>
      </c>
      <c r="N49" s="88">
        <f t="shared" si="56"/>
        <v>0.548490145</v>
      </c>
      <c r="O49" s="89">
        <f t="shared" ref="O49:P49" si="57">C49+G49+K49</f>
        <v>4166</v>
      </c>
      <c r="P49" s="90">
        <f t="shared" si="57"/>
        <v>1954581.14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15.75" customHeight="1">
      <c r="A50" s="1"/>
      <c r="B50" s="40">
        <v>5.0</v>
      </c>
      <c r="C50" s="77">
        <v>3474.0</v>
      </c>
      <c r="D50" s="78">
        <f t="shared" si="43"/>
        <v>613906.4752</v>
      </c>
      <c r="E50" s="79">
        <f t="shared" ref="E50:F50" si="58">C50/O50</f>
        <v>0.868065967</v>
      </c>
      <c r="F50" s="80">
        <f t="shared" si="58"/>
        <v>0.4654756592</v>
      </c>
      <c r="G50" s="81">
        <v>264.0</v>
      </c>
      <c r="H50" s="82">
        <f t="shared" si="45"/>
        <v>186610.6036</v>
      </c>
      <c r="I50" s="83">
        <f t="shared" ref="I50:J50" si="59">G50/O50</f>
        <v>0.06596701649</v>
      </c>
      <c r="J50" s="84">
        <f t="shared" si="59"/>
        <v>0.1414917373</v>
      </c>
      <c r="K50" s="85">
        <v>264.0</v>
      </c>
      <c r="L50" s="86">
        <f t="shared" si="47"/>
        <v>518362.7877</v>
      </c>
      <c r="M50" s="87">
        <f t="shared" ref="M50:N50" si="60">K50/O50</f>
        <v>0.06596701649</v>
      </c>
      <c r="N50" s="88">
        <f t="shared" si="60"/>
        <v>0.3930326035</v>
      </c>
      <c r="O50" s="89">
        <f t="shared" ref="O50:P50" si="61">C50+G50+K50</f>
        <v>4002</v>
      </c>
      <c r="P50" s="90">
        <f t="shared" si="61"/>
        <v>1318879.867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15.75" customHeight="1">
      <c r="A51" s="1"/>
      <c r="B51" s="40">
        <v>6.0</v>
      </c>
      <c r="C51" s="77">
        <v>2779.0</v>
      </c>
      <c r="D51" s="78">
        <f t="shared" si="43"/>
        <v>491089.8373</v>
      </c>
      <c r="E51" s="79">
        <f t="shared" ref="E51:F51" si="62">C51/O51</f>
        <v>0.7272965192</v>
      </c>
      <c r="F51" s="80">
        <f t="shared" si="62"/>
        <v>0.2813670678</v>
      </c>
      <c r="G51" s="81">
        <v>630.0</v>
      </c>
      <c r="H51" s="82">
        <f t="shared" si="45"/>
        <v>445320.7586</v>
      </c>
      <c r="I51" s="83">
        <f t="shared" ref="I51:J51" si="63">G51/O51</f>
        <v>0.1648783041</v>
      </c>
      <c r="J51" s="84">
        <f t="shared" si="63"/>
        <v>0.2551439402</v>
      </c>
      <c r="K51" s="85">
        <v>412.0</v>
      </c>
      <c r="L51" s="86">
        <f t="shared" si="47"/>
        <v>808960.1081</v>
      </c>
      <c r="M51" s="87">
        <f t="shared" ref="M51:N51" si="64">K51/O51</f>
        <v>0.1078251767</v>
      </c>
      <c r="N51" s="88">
        <f t="shared" si="64"/>
        <v>0.4634889919</v>
      </c>
      <c r="O51" s="89">
        <f t="shared" ref="O51:P51" si="65">C51+G51+K51</f>
        <v>3821</v>
      </c>
      <c r="P51" s="90">
        <f t="shared" si="65"/>
        <v>1745370.704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15.75" customHeight="1">
      <c r="A52" s="1"/>
      <c r="B52" s="40">
        <v>7.0</v>
      </c>
      <c r="C52" s="77">
        <v>3010.0</v>
      </c>
      <c r="D52" s="78">
        <f t="shared" si="43"/>
        <v>531910.9069</v>
      </c>
      <c r="E52" s="79">
        <f t="shared" ref="E52:F52" si="66">C52/O52</f>
        <v>0.7268775658</v>
      </c>
      <c r="F52" s="80">
        <f t="shared" si="66"/>
        <v>0.3138977084</v>
      </c>
      <c r="G52" s="81">
        <v>842.0</v>
      </c>
      <c r="H52" s="82">
        <f t="shared" si="45"/>
        <v>595174.7282</v>
      </c>
      <c r="I52" s="83">
        <f t="shared" ref="I52:J52" si="67">G52/O52</f>
        <v>0.2033325284</v>
      </c>
      <c r="J52" s="84">
        <f t="shared" si="67"/>
        <v>0.351231721</v>
      </c>
      <c r="K52" s="85">
        <v>289.0</v>
      </c>
      <c r="L52" s="86">
        <f t="shared" si="47"/>
        <v>567450.1729</v>
      </c>
      <c r="M52" s="87">
        <f t="shared" ref="M52:N52" si="68">K52/O52</f>
        <v>0.06978990582</v>
      </c>
      <c r="N52" s="88">
        <f t="shared" si="68"/>
        <v>0.3348705706</v>
      </c>
      <c r="O52" s="89">
        <f t="shared" ref="O52:P52" si="69">C52+G52+K52</f>
        <v>4141</v>
      </c>
      <c r="P52" s="90">
        <f t="shared" si="69"/>
        <v>1694535.808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15.75" customHeight="1">
      <c r="A53" s="1"/>
      <c r="B53" s="40">
        <v>8.0</v>
      </c>
      <c r="C53" s="77">
        <v>1198.0</v>
      </c>
      <c r="D53" s="78">
        <f t="shared" si="43"/>
        <v>211704.0752</v>
      </c>
      <c r="E53" s="79">
        <f t="shared" ref="E53:F53" si="70">C53/O53</f>
        <v>0.6255874674</v>
      </c>
      <c r="F53" s="80">
        <f t="shared" si="70"/>
        <v>0.1831617574</v>
      </c>
      <c r="G53" s="81">
        <v>369.0</v>
      </c>
      <c r="H53" s="82">
        <f t="shared" si="45"/>
        <v>260830.73</v>
      </c>
      <c r="I53" s="83">
        <f t="shared" ref="I53:J53" si="71">G53/O53</f>
        <v>0.192689295</v>
      </c>
      <c r="J53" s="84">
        <f t="shared" si="71"/>
        <v>0.2256650698</v>
      </c>
      <c r="K53" s="85">
        <v>348.0</v>
      </c>
      <c r="L53" s="86">
        <f t="shared" si="47"/>
        <v>683296.402</v>
      </c>
      <c r="M53" s="87">
        <f t="shared" ref="M53:N53" si="72">K53/O53</f>
        <v>0.1817232376</v>
      </c>
      <c r="N53" s="88">
        <f t="shared" si="72"/>
        <v>0.5911731728</v>
      </c>
      <c r="O53" s="89">
        <f t="shared" ref="O53:P53" si="73">C53+G53+K53</f>
        <v>1915</v>
      </c>
      <c r="P53" s="90">
        <f t="shared" si="73"/>
        <v>1155831.207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15.75" customHeight="1">
      <c r="A54" s="1"/>
      <c r="B54" s="40">
        <v>9.0</v>
      </c>
      <c r="C54" s="77">
        <v>1351.0</v>
      </c>
      <c r="D54" s="78">
        <f t="shared" si="43"/>
        <v>238741.407</v>
      </c>
      <c r="E54" s="79">
        <f t="shared" ref="E54:F54" si="74">C54/O54</f>
        <v>0.8375697458</v>
      </c>
      <c r="F54" s="80">
        <f t="shared" si="74"/>
        <v>0.3595741538</v>
      </c>
      <c r="G54" s="81">
        <v>71.0</v>
      </c>
      <c r="H54" s="82">
        <f t="shared" si="45"/>
        <v>50186.94264</v>
      </c>
      <c r="I54" s="83">
        <f t="shared" ref="I54:J54" si="75">G54/O54</f>
        <v>0.04401735896</v>
      </c>
      <c r="J54" s="84">
        <f t="shared" si="75"/>
        <v>0.07558775688</v>
      </c>
      <c r="K54" s="85">
        <v>191.0</v>
      </c>
      <c r="L54" s="86">
        <f t="shared" si="47"/>
        <v>375027.6229</v>
      </c>
      <c r="M54" s="87">
        <f t="shared" ref="M54:N54" si="76">K54/O54</f>
        <v>0.1184128952</v>
      </c>
      <c r="N54" s="88">
        <f t="shared" si="76"/>
        <v>0.5648380893</v>
      </c>
      <c r="O54" s="89">
        <f t="shared" ref="O54:P54" si="77">C54+G54+K54</f>
        <v>1613</v>
      </c>
      <c r="P54" s="90">
        <f t="shared" si="77"/>
        <v>663955.9726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15.75" customHeight="1">
      <c r="A55" s="1"/>
      <c r="B55" s="40">
        <v>10.0</v>
      </c>
      <c r="C55" s="77">
        <v>1178.0</v>
      </c>
      <c r="D55" s="78">
        <f t="shared" si="43"/>
        <v>208169.7835</v>
      </c>
      <c r="E55" s="79">
        <f t="shared" ref="E55:F55" si="78">C55/O55</f>
        <v>0.6892919836</v>
      </c>
      <c r="F55" s="80">
        <f t="shared" si="78"/>
        <v>0.2139311516</v>
      </c>
      <c r="G55" s="81">
        <v>221.0</v>
      </c>
      <c r="H55" s="82">
        <f t="shared" si="45"/>
        <v>156215.6947</v>
      </c>
      <c r="I55" s="83">
        <f t="shared" ref="I55:J55" si="79">G55/O55</f>
        <v>0.1293153891</v>
      </c>
      <c r="J55" s="84">
        <f t="shared" si="79"/>
        <v>0.1605391662</v>
      </c>
      <c r="K55" s="85">
        <v>310.0</v>
      </c>
      <c r="L55" s="86">
        <f t="shared" si="47"/>
        <v>608683.5765</v>
      </c>
      <c r="M55" s="87">
        <f t="shared" ref="M55:N55" si="80">K55/O55</f>
        <v>0.1813926273</v>
      </c>
      <c r="N55" s="88">
        <f t="shared" si="80"/>
        <v>0.6255296822</v>
      </c>
      <c r="O55" s="89">
        <f t="shared" ref="O55:P55" si="81">C55+G55+K55</f>
        <v>1709</v>
      </c>
      <c r="P55" s="90">
        <f t="shared" si="81"/>
        <v>973069.0547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15.75" customHeight="1">
      <c r="A56" s="1"/>
      <c r="B56" s="40">
        <v>11.0</v>
      </c>
      <c r="C56" s="77">
        <v>4364.0</v>
      </c>
      <c r="D56" s="78">
        <f t="shared" si="43"/>
        <v>771182.4577</v>
      </c>
      <c r="E56" s="79">
        <f t="shared" ref="E56:F56" si="82">C56/O56</f>
        <v>0.8312380952</v>
      </c>
      <c r="F56" s="80">
        <f t="shared" si="82"/>
        <v>0.3869251688</v>
      </c>
      <c r="G56" s="81">
        <v>412.0</v>
      </c>
      <c r="H56" s="82">
        <f t="shared" si="45"/>
        <v>291225.639</v>
      </c>
      <c r="I56" s="83">
        <f t="shared" ref="I56:J56" si="83">G56/O56</f>
        <v>0.07847619048</v>
      </c>
      <c r="J56" s="84">
        <f t="shared" si="83"/>
        <v>0.1461165622</v>
      </c>
      <c r="K56" s="85">
        <v>474.0</v>
      </c>
      <c r="L56" s="86">
        <f t="shared" si="47"/>
        <v>930696.8234</v>
      </c>
      <c r="M56" s="87">
        <f t="shared" ref="M56:N56" si="84">K56/O56</f>
        <v>0.09028571429</v>
      </c>
      <c r="N56" s="88">
        <f t="shared" si="84"/>
        <v>0.466958269</v>
      </c>
      <c r="O56" s="89">
        <f t="shared" ref="O56:P56" si="85">C56+G56+K56</f>
        <v>5250</v>
      </c>
      <c r="P56" s="90">
        <f t="shared" si="85"/>
        <v>1993104.92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15.75" customHeight="1">
      <c r="A57" s="1"/>
      <c r="B57" s="40">
        <v>12.0</v>
      </c>
      <c r="C57" s="77">
        <v>7570.0</v>
      </c>
      <c r="D57" s="78">
        <f t="shared" si="43"/>
        <v>1337729.424</v>
      </c>
      <c r="E57" s="79">
        <f t="shared" ref="E57:F57" si="86">C57/O57</f>
        <v>0.6911348489</v>
      </c>
      <c r="F57" s="80">
        <f t="shared" si="86"/>
        <v>0.2955825317</v>
      </c>
      <c r="G57" s="81">
        <v>2749.0</v>
      </c>
      <c r="H57" s="82">
        <f t="shared" si="45"/>
        <v>1943153.596</v>
      </c>
      <c r="I57" s="83">
        <f t="shared" ref="I57:J57" si="87">G57/O57</f>
        <v>0.2509814663</v>
      </c>
      <c r="J57" s="84">
        <f t="shared" si="87"/>
        <v>0.4293560785</v>
      </c>
      <c r="K57" s="85">
        <v>634.0</v>
      </c>
      <c r="L57" s="86">
        <f t="shared" si="47"/>
        <v>1244856.089</v>
      </c>
      <c r="M57" s="87">
        <f t="shared" ref="M57:N57" si="88">K57/O57</f>
        <v>0.05788368484</v>
      </c>
      <c r="N57" s="88">
        <f t="shared" si="88"/>
        <v>0.2750613897</v>
      </c>
      <c r="O57" s="89">
        <f t="shared" ref="O57:P57" si="89">C57+G57+K57</f>
        <v>10953</v>
      </c>
      <c r="P57" s="90">
        <f t="shared" si="89"/>
        <v>4525739.108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15.75" customHeight="1">
      <c r="A58" s="1"/>
      <c r="B58" s="40">
        <v>13.0</v>
      </c>
      <c r="C58" s="77">
        <v>1651.0</v>
      </c>
      <c r="D58" s="78">
        <f t="shared" si="43"/>
        <v>291755.7831</v>
      </c>
      <c r="E58" s="79">
        <f t="shared" ref="E58:F58" si="90">C58/O58</f>
        <v>0.8612415232</v>
      </c>
      <c r="F58" s="80">
        <f t="shared" si="90"/>
        <v>0.4199949126</v>
      </c>
      <c r="G58" s="81">
        <v>95.0</v>
      </c>
      <c r="H58" s="82">
        <f t="shared" si="45"/>
        <v>67151.54297</v>
      </c>
      <c r="I58" s="83">
        <f t="shared" ref="I58:J58" si="91">G58/O58</f>
        <v>0.04955659885</v>
      </c>
      <c r="J58" s="84">
        <f t="shared" si="91"/>
        <v>0.09666751458</v>
      </c>
      <c r="K58" s="85">
        <v>171.0</v>
      </c>
      <c r="L58" s="86">
        <f t="shared" si="47"/>
        <v>335757.7148</v>
      </c>
      <c r="M58" s="87">
        <f t="shared" ref="M58:N58" si="92">K58/O58</f>
        <v>0.08920187793</v>
      </c>
      <c r="N58" s="88">
        <f t="shared" si="92"/>
        <v>0.4833375728</v>
      </c>
      <c r="O58" s="89">
        <f t="shared" ref="O58:P58" si="93">C58+G58+K58</f>
        <v>1917</v>
      </c>
      <c r="P58" s="90">
        <f t="shared" si="93"/>
        <v>694665.0409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15.75" customHeight="1">
      <c r="A59" s="1"/>
      <c r="B59" s="40">
        <v>14.0</v>
      </c>
      <c r="C59" s="77">
        <v>1984.0</v>
      </c>
      <c r="D59" s="78">
        <f t="shared" si="43"/>
        <v>350601.7406</v>
      </c>
      <c r="E59" s="79">
        <f t="shared" ref="E59:F59" si="94">C59/O59</f>
        <v>0.8985507246</v>
      </c>
      <c r="F59" s="80">
        <f t="shared" si="94"/>
        <v>0.5417475732</v>
      </c>
      <c r="G59" s="81">
        <v>114.0</v>
      </c>
      <c r="H59" s="82">
        <f t="shared" si="45"/>
        <v>80581.85156</v>
      </c>
      <c r="I59" s="83">
        <f t="shared" ref="I59:J59" si="95">G59/O59</f>
        <v>0.05163043478</v>
      </c>
      <c r="J59" s="84">
        <f t="shared" si="95"/>
        <v>0.124514563</v>
      </c>
      <c r="K59" s="85">
        <v>110.0</v>
      </c>
      <c r="L59" s="86">
        <f t="shared" si="47"/>
        <v>215984.4949</v>
      </c>
      <c r="M59" s="87">
        <f t="shared" ref="M59:N59" si="96">K59/O59</f>
        <v>0.04981884058</v>
      </c>
      <c r="N59" s="88">
        <f t="shared" si="96"/>
        <v>0.3337378638</v>
      </c>
      <c r="O59" s="89">
        <f t="shared" ref="O59:P59" si="97">C59+G59+K59</f>
        <v>2208</v>
      </c>
      <c r="P59" s="90">
        <f t="shared" si="97"/>
        <v>647168.087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15.75" customHeight="1">
      <c r="A60" s="1"/>
      <c r="B60" s="40">
        <v>15.0</v>
      </c>
      <c r="C60" s="77">
        <v>3459.0</v>
      </c>
      <c r="D60" s="78">
        <f t="shared" si="43"/>
        <v>611255.7564</v>
      </c>
      <c r="E60" s="79">
        <f t="shared" ref="E60:F60" si="98">C60/O60</f>
        <v>0.8051675978</v>
      </c>
      <c r="F60" s="80">
        <f t="shared" si="98"/>
        <v>0.3709648593</v>
      </c>
      <c r="G60" s="81">
        <v>483.0</v>
      </c>
      <c r="H60" s="82">
        <f t="shared" si="45"/>
        <v>341412.5816</v>
      </c>
      <c r="I60" s="83">
        <f t="shared" ref="I60:J60" si="99">G60/O60</f>
        <v>0.1124301676</v>
      </c>
      <c r="J60" s="84">
        <f t="shared" si="99"/>
        <v>0.2071997997</v>
      </c>
      <c r="K60" s="85">
        <v>354.0</v>
      </c>
      <c r="L60" s="86">
        <f t="shared" si="47"/>
        <v>695077.3744</v>
      </c>
      <c r="M60" s="87">
        <f t="shared" ref="M60:N60" si="100">K60/O60</f>
        <v>0.08240223464</v>
      </c>
      <c r="N60" s="88">
        <f t="shared" si="100"/>
        <v>0.421835341</v>
      </c>
      <c r="O60" s="89">
        <f t="shared" ref="O60:P60" si="101">C60+G60+K60</f>
        <v>4296</v>
      </c>
      <c r="P60" s="90">
        <f t="shared" si="101"/>
        <v>1647745.712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15.75" customHeight="1">
      <c r="A61" s="1"/>
      <c r="B61" s="50" t="s">
        <v>30</v>
      </c>
      <c r="C61" s="51">
        <f>sum(C46:C60)</f>
        <v>43516</v>
      </c>
      <c r="D61" s="53"/>
      <c r="E61" s="91"/>
      <c r="F61" s="92"/>
      <c r="G61" s="93">
        <f>SUM(G45:G60)</f>
        <v>8836</v>
      </c>
      <c r="H61" s="53"/>
      <c r="I61" s="94"/>
      <c r="J61" s="95"/>
      <c r="K61" s="51">
        <f>SUM(K45:K60)</f>
        <v>4909</v>
      </c>
      <c r="L61" s="53"/>
      <c r="M61" s="94"/>
      <c r="N61" s="96"/>
      <c r="O61" s="51">
        <f>SUM(O46:O60)</f>
        <v>57261</v>
      </c>
      <c r="P61" s="54">
        <f>sum(P46:P60)</f>
        <v>23574511.28</v>
      </c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K41:O41"/>
    <mergeCell ref="B43:P43"/>
    <mergeCell ref="B44:B45"/>
    <mergeCell ref="C44:F44"/>
    <mergeCell ref="G44:J44"/>
    <mergeCell ref="K44:N44"/>
    <mergeCell ref="O44:P44"/>
    <mergeCell ref="B2:N2"/>
    <mergeCell ref="B21:S21"/>
    <mergeCell ref="B22:B23"/>
    <mergeCell ref="C22:J22"/>
    <mergeCell ref="K22:R22"/>
    <mergeCell ref="C40:F40"/>
    <mergeCell ref="K40:M40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13.75"/>
    <col customWidth="1" hidden="1" min="2" max="2" width="35.88"/>
    <col customWidth="1" hidden="1" min="3" max="3" width="3.5"/>
    <col customWidth="1" min="4" max="4" width="12.63"/>
    <col customWidth="1" min="5" max="5" width="23.88"/>
    <col customWidth="1" min="6" max="6" width="2.38"/>
    <col customWidth="1" min="8" max="8" width="20.13"/>
  </cols>
  <sheetData>
    <row r="1" ht="15.75" customHeight="1">
      <c r="A1" s="343" t="s">
        <v>291</v>
      </c>
      <c r="B1" s="124"/>
      <c r="C1" s="226"/>
      <c r="D1" s="343" t="s">
        <v>291</v>
      </c>
      <c r="E1" s="124"/>
      <c r="G1" s="343" t="s">
        <v>291</v>
      </c>
      <c r="H1" s="124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ht="15.75" customHeight="1">
      <c r="A2" s="344" t="s">
        <v>248</v>
      </c>
      <c r="B2" s="344" t="s">
        <v>292</v>
      </c>
      <c r="C2" s="226"/>
      <c r="D2" s="345" t="s">
        <v>248</v>
      </c>
      <c r="E2" s="345" t="s">
        <v>293</v>
      </c>
      <c r="F2" s="65"/>
      <c r="G2" s="345" t="s">
        <v>248</v>
      </c>
      <c r="H2" s="345" t="s">
        <v>294</v>
      </c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</row>
    <row r="3" ht="15.75" customHeight="1">
      <c r="A3" s="346" t="s">
        <v>295</v>
      </c>
      <c r="B3" s="346">
        <v>51.0</v>
      </c>
      <c r="C3" s="226"/>
      <c r="D3" s="346" t="s">
        <v>295</v>
      </c>
      <c r="E3" s="346" t="s">
        <v>296</v>
      </c>
      <c r="F3" s="226"/>
      <c r="G3" s="346" t="s">
        <v>295</v>
      </c>
      <c r="H3" s="346" t="s">
        <v>296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ht="15.75" customHeight="1">
      <c r="A4" s="346" t="s">
        <v>297</v>
      </c>
      <c r="B4" s="347">
        <v>1124.0</v>
      </c>
      <c r="C4" s="226"/>
      <c r="D4" s="346" t="s">
        <v>297</v>
      </c>
      <c r="E4" s="347">
        <v>1342.0</v>
      </c>
      <c r="F4" s="226"/>
      <c r="G4" s="346" t="s">
        <v>297</v>
      </c>
      <c r="H4" s="347">
        <v>46.0</v>
      </c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ht="15.75" customHeight="1">
      <c r="A5" s="346" t="s">
        <v>262</v>
      </c>
      <c r="B5" s="346">
        <v>366.0</v>
      </c>
      <c r="C5" s="226"/>
      <c r="D5" s="346" t="s">
        <v>262</v>
      </c>
      <c r="E5" s="347">
        <v>1990.0</v>
      </c>
      <c r="F5" s="226"/>
      <c r="G5" s="346" t="s">
        <v>262</v>
      </c>
      <c r="H5" s="346">
        <v>43.0</v>
      </c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</row>
    <row r="6" ht="15.75" customHeight="1">
      <c r="A6" s="346" t="s">
        <v>298</v>
      </c>
      <c r="B6" s="346">
        <v>34.0</v>
      </c>
      <c r="C6" s="226"/>
      <c r="D6" s="346" t="s">
        <v>298</v>
      </c>
      <c r="E6" s="346">
        <v>79.0</v>
      </c>
      <c r="F6" s="226"/>
      <c r="G6" s="346" t="s">
        <v>298</v>
      </c>
      <c r="H6" s="346">
        <v>4.0</v>
      </c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</row>
    <row r="7" ht="15.75" customHeight="1">
      <c r="A7" s="348" t="s">
        <v>299</v>
      </c>
      <c r="B7" s="346">
        <v>123.0</v>
      </c>
      <c r="C7" s="226"/>
      <c r="D7" s="348" t="s">
        <v>299</v>
      </c>
      <c r="E7" s="346">
        <v>7.0</v>
      </c>
      <c r="F7" s="226"/>
      <c r="G7" s="348" t="s">
        <v>299</v>
      </c>
      <c r="H7" s="346">
        <v>1.0</v>
      </c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</row>
    <row r="8" ht="15.75" customHeight="1">
      <c r="A8" s="348" t="s">
        <v>300</v>
      </c>
      <c r="B8" s="346">
        <v>13.0</v>
      </c>
      <c r="C8" s="226"/>
      <c r="D8" s="348" t="s">
        <v>300</v>
      </c>
      <c r="E8" s="346">
        <v>1.0</v>
      </c>
      <c r="F8" s="226"/>
      <c r="G8" s="348" t="s">
        <v>300</v>
      </c>
      <c r="H8" s="346">
        <v>0.0</v>
      </c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</row>
    <row r="9" ht="15.75" customHeight="1">
      <c r="A9" s="348" t="s">
        <v>301</v>
      </c>
      <c r="B9" s="346" t="s">
        <v>296</v>
      </c>
      <c r="C9" s="226"/>
      <c r="D9" s="348" t="s">
        <v>301</v>
      </c>
      <c r="E9" s="346">
        <v>328.0</v>
      </c>
      <c r="F9" s="226"/>
      <c r="G9" s="348" t="s">
        <v>301</v>
      </c>
      <c r="H9" s="346">
        <v>1.0</v>
      </c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ht="15.75" customHeight="1">
      <c r="A10" s="349"/>
      <c r="B10" s="349"/>
      <c r="C10" s="349"/>
      <c r="D10" s="350" t="s">
        <v>30</v>
      </c>
      <c r="E10" s="351">
        <f>sum(E3:E9)</f>
        <v>3747</v>
      </c>
      <c r="F10" s="349"/>
      <c r="G10" s="350" t="s">
        <v>30</v>
      </c>
      <c r="H10" s="350">
        <f>sum(H3:H9)</f>
        <v>95</v>
      </c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</row>
    <row r="11" ht="15.75" customHeight="1">
      <c r="A11" s="226"/>
      <c r="B11" s="226"/>
      <c r="C11" s="226"/>
      <c r="D11" s="226" t="s">
        <v>302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</row>
    <row r="12" ht="15.75" customHeight="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</row>
    <row r="13" ht="15.75" customHeight="1">
      <c r="A13" s="352" t="s">
        <v>303</v>
      </c>
      <c r="B13" s="124"/>
      <c r="C13" s="226"/>
      <c r="D13" s="352" t="s">
        <v>303</v>
      </c>
      <c r="E13" s="124"/>
      <c r="F13" s="226"/>
      <c r="G13" s="352" t="s">
        <v>303</v>
      </c>
      <c r="H13" s="124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</row>
    <row r="14" ht="15.75" customHeight="1">
      <c r="A14" s="353" t="s">
        <v>248</v>
      </c>
      <c r="B14" s="353" t="s">
        <v>292</v>
      </c>
      <c r="C14" s="226"/>
      <c r="D14" s="354" t="s">
        <v>248</v>
      </c>
      <c r="E14" s="354" t="s">
        <v>293</v>
      </c>
      <c r="F14" s="355"/>
      <c r="G14" s="354" t="s">
        <v>248</v>
      </c>
      <c r="H14" s="354" t="s">
        <v>294</v>
      </c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</row>
    <row r="15" ht="15.75" customHeight="1">
      <c r="A15" s="346" t="s">
        <v>295</v>
      </c>
      <c r="B15" s="346"/>
      <c r="C15" s="226"/>
      <c r="D15" s="346" t="s">
        <v>295</v>
      </c>
      <c r="E15" s="346">
        <v>216.0</v>
      </c>
      <c r="F15" s="226"/>
      <c r="G15" s="346" t="s">
        <v>295</v>
      </c>
      <c r="H15" s="346">
        <v>0.0</v>
      </c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</row>
    <row r="16" ht="15.75" customHeight="1">
      <c r="A16" s="346" t="s">
        <v>297</v>
      </c>
      <c r="B16" s="346">
        <v>300.0</v>
      </c>
      <c r="C16" s="226"/>
      <c r="D16" s="346" t="s">
        <v>297</v>
      </c>
      <c r="E16" s="347">
        <v>3646.0</v>
      </c>
      <c r="F16" s="226"/>
      <c r="G16" s="346" t="s">
        <v>297</v>
      </c>
      <c r="H16" s="347">
        <v>1415.0</v>
      </c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</row>
    <row r="17" ht="15.75" customHeight="1">
      <c r="A17" s="346" t="s">
        <v>262</v>
      </c>
      <c r="B17" s="346">
        <v>374.0</v>
      </c>
      <c r="C17" s="226"/>
      <c r="D17" s="346" t="s">
        <v>262</v>
      </c>
      <c r="E17" s="346">
        <v>811.0</v>
      </c>
      <c r="F17" s="226"/>
      <c r="G17" s="346" t="s">
        <v>262</v>
      </c>
      <c r="H17" s="346">
        <v>273.0</v>
      </c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</row>
    <row r="18" ht="15.75" customHeight="1">
      <c r="A18" s="346" t="s">
        <v>298</v>
      </c>
      <c r="B18" s="346">
        <v>7.0</v>
      </c>
      <c r="C18" s="226"/>
      <c r="D18" s="346" t="s">
        <v>298</v>
      </c>
      <c r="E18" s="346">
        <v>172.0</v>
      </c>
      <c r="F18" s="226"/>
      <c r="G18" s="346" t="s">
        <v>298</v>
      </c>
      <c r="H18" s="346">
        <v>82.0</v>
      </c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</row>
    <row r="19" ht="15.75" customHeight="1">
      <c r="A19" s="348" t="s">
        <v>299</v>
      </c>
      <c r="B19" s="346"/>
      <c r="C19" s="226"/>
      <c r="D19" s="348" t="s">
        <v>299</v>
      </c>
      <c r="E19" s="346">
        <v>298.0</v>
      </c>
      <c r="F19" s="226"/>
      <c r="G19" s="348" t="s">
        <v>299</v>
      </c>
      <c r="H19" s="346">
        <v>89.0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</row>
    <row r="20" ht="15.75" customHeight="1">
      <c r="A20" s="348" t="s">
        <v>300</v>
      </c>
      <c r="B20" s="346"/>
      <c r="C20" s="226"/>
      <c r="D20" s="348" t="s">
        <v>300</v>
      </c>
      <c r="E20" s="346">
        <v>104.0</v>
      </c>
      <c r="F20" s="226"/>
      <c r="G20" s="348" t="s">
        <v>300</v>
      </c>
      <c r="H20" s="346">
        <v>15.0</v>
      </c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</row>
    <row r="21" ht="15.75" customHeight="1">
      <c r="A21" s="348" t="s">
        <v>301</v>
      </c>
      <c r="B21" s="346">
        <v>16.0</v>
      </c>
      <c r="C21" s="226"/>
      <c r="D21" s="348" t="s">
        <v>301</v>
      </c>
      <c r="E21" s="346">
        <v>4.0</v>
      </c>
      <c r="F21" s="226"/>
      <c r="G21" s="348" t="s">
        <v>301</v>
      </c>
      <c r="H21" s="346">
        <v>0.0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</row>
    <row r="22" ht="15.75" customHeight="1">
      <c r="A22" s="226"/>
      <c r="B22" s="226"/>
      <c r="C22" s="226"/>
      <c r="D22" s="350" t="s">
        <v>30</v>
      </c>
      <c r="E22" s="351">
        <f>sum(E15:E21)</f>
        <v>5251</v>
      </c>
      <c r="F22" s="226"/>
      <c r="G22" s="350" t="s">
        <v>30</v>
      </c>
      <c r="H22" s="351">
        <f>sum(H15:H21)</f>
        <v>1874</v>
      </c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</row>
    <row r="23" ht="15.75" customHeight="1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</row>
    <row r="24" ht="15.75" customHeight="1">
      <c r="A24" s="226"/>
      <c r="B24" s="226"/>
      <c r="C24" s="226"/>
      <c r="D24" s="226" t="s">
        <v>304</v>
      </c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</row>
    <row r="25" ht="15.75" customHeight="1">
      <c r="A25" s="226"/>
      <c r="B25" s="226"/>
      <c r="C25" s="226"/>
      <c r="D25" s="226" t="s">
        <v>305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</row>
    <row r="26" ht="15.75" customHeight="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</row>
    <row r="27" ht="15.75" customHeight="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</row>
    <row r="28" ht="15.75" customHeight="1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</row>
    <row r="29" ht="15.75" customHeight="1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</row>
    <row r="30" ht="15.75" customHeight="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</row>
    <row r="31" ht="15.75" customHeight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</row>
    <row r="32" ht="15.75" customHeight="1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</row>
    <row r="33" ht="15.75" customHeight="1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</row>
    <row r="34" ht="15.75" customHeight="1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</row>
    <row r="35" ht="15.75" customHeight="1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</row>
    <row r="36" ht="15.75" customHeight="1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</row>
    <row r="37" ht="15.75" customHeight="1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</row>
    <row r="38" ht="15.75" customHeight="1">
      <c r="A38" s="226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</row>
    <row r="39" ht="15.75" customHeight="1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</row>
    <row r="40" ht="15.75" customHeight="1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</row>
    <row r="41" ht="15.75" customHeight="1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</row>
    <row r="42" ht="15.75" customHeight="1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ht="15.75" customHeight="1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</row>
    <row r="44" ht="15.75" customHeight="1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</row>
    <row r="45" ht="15.75" customHeight="1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</row>
    <row r="46" ht="15.75" customHeight="1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</row>
    <row r="47" ht="15.75" customHeight="1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</row>
    <row r="48" ht="15.75" customHeight="1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</row>
    <row r="49" ht="15.75" customHeight="1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</row>
    <row r="50" ht="15.75" customHeight="1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</row>
    <row r="51" ht="15.75" customHeight="1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</row>
    <row r="52" ht="15.75" customHeight="1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</row>
    <row r="53" ht="15.75" customHeight="1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</row>
    <row r="54" ht="15.75" customHeight="1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</row>
    <row r="55" ht="15.75" customHeight="1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</row>
    <row r="56" ht="15.75" customHeight="1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</row>
    <row r="57" ht="15.75" customHeight="1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</row>
    <row r="58" ht="15.75" customHeight="1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</row>
    <row r="59" ht="15.75" customHeight="1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</row>
    <row r="60" ht="15.75" customHeight="1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</row>
    <row r="61" ht="15.75" customHeight="1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</row>
    <row r="62" ht="15.75" customHeight="1">
      <c r="A62" s="226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</row>
    <row r="63" ht="15.75" customHeight="1">
      <c r="A63" s="226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</row>
    <row r="64" ht="15.75" customHeight="1">
      <c r="A64" s="226"/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</row>
    <row r="65" ht="15.75" customHeight="1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</row>
    <row r="66" ht="15.75" customHeight="1">
      <c r="A66" s="226"/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</row>
    <row r="67" ht="15.75" customHeight="1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</row>
    <row r="68" ht="15.75" customHeight="1">
      <c r="A68" s="226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</row>
    <row r="69" ht="15.75" customHeight="1">
      <c r="A69" s="226"/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</row>
    <row r="70" ht="15.75" customHeight="1">
      <c r="A70" s="226"/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</row>
    <row r="71" ht="15.75" customHeight="1">
      <c r="A71" s="226"/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</row>
    <row r="72" ht="15.75" customHeight="1">
      <c r="A72" s="22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</row>
    <row r="73" ht="15.75" customHeight="1">
      <c r="A73" s="226"/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</row>
    <row r="74" ht="15.75" customHeight="1">
      <c r="A74" s="226"/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</row>
    <row r="75" ht="15.75" customHeight="1">
      <c r="A75" s="226"/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</row>
    <row r="76" ht="15.75" customHeight="1">
      <c r="A76" s="226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</row>
    <row r="77" ht="15.75" customHeight="1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</row>
    <row r="78" ht="15.75" customHeight="1">
      <c r="A78" s="226"/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</row>
    <row r="79" ht="15.75" customHeight="1">
      <c r="A79" s="226"/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</row>
    <row r="80" ht="15.75" customHeight="1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</row>
    <row r="81" ht="15.75" customHeight="1">
      <c r="A81" s="226"/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</row>
    <row r="82" ht="15.75" customHeight="1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</row>
    <row r="83" ht="15.75" customHeight="1">
      <c r="A83" s="226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ht="15.75" customHeight="1">
      <c r="A84" s="2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ht="15.75" customHeight="1">
      <c r="A85" s="226"/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ht="15.75" customHeight="1">
      <c r="A86" s="226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</row>
    <row r="87" ht="15.75" customHeight="1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</row>
    <row r="88" ht="15.75" customHeight="1">
      <c r="A88" s="226"/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</row>
    <row r="89" ht="15.75" customHeight="1">
      <c r="A89" s="226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</row>
    <row r="90" ht="15.75" customHeight="1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ht="15.75" customHeight="1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</row>
    <row r="92" ht="15.75" customHeight="1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</row>
    <row r="93" ht="15.75" customHeight="1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</row>
    <row r="94" ht="15.75" customHeight="1">
      <c r="A94" s="226"/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</row>
    <row r="95" ht="15.75" customHeight="1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</row>
    <row r="96" ht="15.75" customHeight="1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</row>
    <row r="97" ht="15.75" customHeight="1">
      <c r="A97" s="226"/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</row>
    <row r="98" ht="15.75" customHeight="1">
      <c r="A98" s="226"/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</row>
    <row r="99" ht="15.75" customHeight="1">
      <c r="A99" s="226"/>
      <c r="B99" s="226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</row>
    <row r="100" ht="15.75" customHeight="1">
      <c r="A100" s="226"/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</row>
    <row r="101" ht="15.75" customHeight="1">
      <c r="A101" s="226"/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</row>
    <row r="102" ht="15.75" customHeight="1">
      <c r="A102" s="226"/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</row>
    <row r="103" ht="15.75" customHeight="1">
      <c r="A103" s="226"/>
      <c r="B103" s="226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</row>
    <row r="104" ht="15.75" customHeight="1">
      <c r="A104" s="226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</row>
    <row r="105" ht="15.75" customHeight="1">
      <c r="A105" s="226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</row>
    <row r="106" ht="15.75" customHeight="1">
      <c r="A106" s="226"/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</row>
    <row r="107" ht="15.75" customHeight="1">
      <c r="A107" s="226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</row>
    <row r="108" ht="15.75" customHeight="1">
      <c r="A108" s="226"/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</row>
    <row r="109" ht="15.75" customHeight="1">
      <c r="A109" s="226"/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ht="15.75" customHeight="1">
      <c r="A110" s="226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</row>
    <row r="111" ht="15.75" customHeight="1">
      <c r="A111" s="226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ht="15.75" customHeight="1">
      <c r="A112" s="226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</row>
    <row r="113" ht="15.75" customHeight="1">
      <c r="A113" s="226"/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</row>
    <row r="114" ht="15.75" customHeight="1">
      <c r="A114" s="226"/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</row>
    <row r="115" ht="15.75" customHeight="1">
      <c r="A115" s="226"/>
      <c r="B115" s="226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</row>
    <row r="116" ht="15.75" customHeight="1">
      <c r="A116" s="226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</row>
    <row r="117" ht="15.75" customHeight="1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</row>
    <row r="118" ht="15.75" customHeight="1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</row>
    <row r="119" ht="15.75" customHeight="1">
      <c r="A119" s="226"/>
      <c r="B119" s="226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</row>
    <row r="120" ht="15.75" customHeight="1">
      <c r="A120" s="226"/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</row>
    <row r="121" ht="15.75" customHeight="1">
      <c r="A121" s="226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</row>
    <row r="122" ht="15.75" customHeight="1">
      <c r="A122" s="226"/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</row>
    <row r="123" ht="15.75" customHeight="1">
      <c r="A123" s="226"/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</row>
    <row r="124" ht="15.75" customHeight="1">
      <c r="A124" s="226"/>
      <c r="B124" s="226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</row>
    <row r="125" ht="15.75" customHeight="1">
      <c r="A125" s="226"/>
      <c r="B125" s="226"/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</row>
    <row r="126" ht="15.75" customHeight="1">
      <c r="A126" s="226"/>
      <c r="B126" s="226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ht="15.75" customHeight="1">
      <c r="A127" s="226"/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</row>
    <row r="128" ht="15.75" customHeight="1">
      <c r="A128" s="226"/>
      <c r="B128" s="226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</row>
    <row r="129" ht="15.75" customHeight="1">
      <c r="A129" s="226"/>
      <c r="B129" s="226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ht="15.75" customHeight="1">
      <c r="A130" s="226"/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ht="15.75" customHeight="1">
      <c r="A131" s="226"/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ht="15.75" customHeight="1">
      <c r="A132" s="226"/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</row>
    <row r="133" ht="15.75" customHeight="1">
      <c r="A133" s="226"/>
      <c r="B133" s="226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</row>
    <row r="134" ht="15.75" customHeight="1">
      <c r="A134" s="226"/>
      <c r="B134" s="226"/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</row>
    <row r="135" ht="15.75" customHeight="1">
      <c r="A135" s="226"/>
      <c r="B135" s="226"/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</row>
    <row r="136" ht="15.75" customHeight="1">
      <c r="A136" s="226"/>
      <c r="B136" s="226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</row>
    <row r="137" ht="15.75" customHeight="1">
      <c r="A137" s="226"/>
      <c r="B137" s="226"/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</row>
    <row r="138" ht="15.75" customHeight="1">
      <c r="A138" s="226"/>
      <c r="B138" s="226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</row>
    <row r="139" ht="15.75" customHeight="1">
      <c r="A139" s="226"/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</row>
    <row r="140" ht="15.75" customHeight="1">
      <c r="A140" s="226"/>
      <c r="B140" s="226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</row>
    <row r="141" ht="15.75" customHeight="1">
      <c r="A141" s="226"/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</row>
    <row r="142" ht="15.75" customHeight="1">
      <c r="A142" s="226"/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</row>
    <row r="143" ht="15.75" customHeight="1">
      <c r="A143" s="226"/>
      <c r="B143" s="226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</row>
    <row r="144" ht="15.75" customHeight="1">
      <c r="A144" s="226"/>
      <c r="B144" s="226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</row>
    <row r="145" ht="15.75" customHeight="1">
      <c r="A145" s="226"/>
      <c r="B145" s="226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</row>
    <row r="146" ht="15.75" customHeight="1">
      <c r="A146" s="226"/>
      <c r="B146" s="226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</row>
    <row r="147" ht="15.75" customHeight="1">
      <c r="A147" s="226"/>
      <c r="B147" s="226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</row>
    <row r="148" ht="15.75" customHeight="1">
      <c r="A148" s="226"/>
      <c r="B148" s="226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</row>
    <row r="149" ht="15.75" customHeight="1">
      <c r="A149" s="226"/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</row>
    <row r="150" ht="15.75" customHeight="1">
      <c r="A150" s="226"/>
      <c r="B150" s="226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</row>
    <row r="151" ht="15.75" customHeight="1">
      <c r="A151" s="226"/>
      <c r="B151" s="226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</row>
    <row r="152" ht="15.75" customHeight="1">
      <c r="A152" s="226"/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</row>
    <row r="153" ht="15.75" customHeight="1">
      <c r="A153" s="226"/>
      <c r="B153" s="226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</row>
    <row r="154" ht="15.75" customHeight="1">
      <c r="A154" s="226"/>
      <c r="B154" s="226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</row>
    <row r="155" ht="15.75" customHeight="1">
      <c r="A155" s="226"/>
      <c r="B155" s="226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</row>
    <row r="156" ht="15.75" customHeight="1">
      <c r="A156" s="226"/>
      <c r="B156" s="226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</row>
    <row r="157" ht="15.75" customHeight="1">
      <c r="A157" s="226"/>
      <c r="B157" s="226"/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ht="15.75" customHeight="1">
      <c r="A158" s="226"/>
      <c r="B158" s="226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</row>
    <row r="159" ht="15.75" customHeight="1">
      <c r="A159" s="226"/>
      <c r="B159" s="226"/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</row>
    <row r="160" ht="15.75" customHeight="1">
      <c r="A160" s="226"/>
      <c r="B160" s="226"/>
      <c r="C160" s="226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</row>
    <row r="161" ht="15.75" customHeight="1">
      <c r="A161" s="226"/>
      <c r="B161" s="226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</row>
    <row r="162" ht="15.75" customHeight="1">
      <c r="A162" s="226"/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</row>
    <row r="163" ht="15.75" customHeight="1">
      <c r="A163" s="226"/>
      <c r="B163" s="226"/>
      <c r="C163" s="226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</row>
    <row r="164" ht="15.75" customHeight="1">
      <c r="A164" s="226"/>
      <c r="B164" s="226"/>
      <c r="C164" s="226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</row>
    <row r="165" ht="15.75" customHeight="1">
      <c r="A165" s="226"/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</row>
    <row r="166" ht="15.75" customHeight="1">
      <c r="A166" s="226"/>
      <c r="B166" s="226"/>
      <c r="C166" s="226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</row>
    <row r="167" ht="15.75" customHeight="1">
      <c r="A167" s="226"/>
      <c r="B167" s="226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ht="15.75" customHeight="1">
      <c r="A168" s="226"/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ht="15.75" customHeight="1">
      <c r="A169" s="226"/>
      <c r="B169" s="226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</row>
    <row r="170" ht="15.75" customHeight="1">
      <c r="A170" s="226"/>
      <c r="B170" s="226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ht="15.75" customHeight="1">
      <c r="A171" s="226"/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ht="15.75" customHeight="1">
      <c r="A172" s="226"/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</row>
    <row r="173" ht="15.75" customHeight="1">
      <c r="A173" s="226"/>
      <c r="B173" s="226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</row>
    <row r="174" ht="15.75" customHeight="1">
      <c r="A174" s="226"/>
      <c r="B174" s="226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ht="15.75" customHeight="1">
      <c r="A175" s="226"/>
      <c r="B175" s="226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</row>
    <row r="176" ht="15.75" customHeight="1">
      <c r="A176" s="226"/>
      <c r="B176" s="226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</row>
    <row r="177" ht="15.75" customHeight="1">
      <c r="A177" s="226"/>
      <c r="B177" s="226"/>
      <c r="C177" s="226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ht="15.75" customHeight="1">
      <c r="A178" s="226"/>
      <c r="B178" s="226"/>
      <c r="C178" s="226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ht="15.75" customHeight="1">
      <c r="A179" s="226"/>
      <c r="B179" s="226"/>
      <c r="C179" s="226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  <c r="X179" s="226"/>
      <c r="Y179" s="226"/>
      <c r="Z179" s="226"/>
    </row>
    <row r="180" ht="15.75" customHeight="1">
      <c r="A180" s="226"/>
      <c r="B180" s="226"/>
      <c r="C180" s="226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</row>
    <row r="181" ht="15.75" customHeight="1">
      <c r="A181" s="226"/>
      <c r="B181" s="226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</row>
    <row r="182" ht="15.75" customHeight="1">
      <c r="A182" s="226"/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</row>
    <row r="183" ht="15.75" customHeight="1">
      <c r="A183" s="226"/>
      <c r="B183" s="226"/>
      <c r="C183" s="226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</row>
    <row r="184" ht="15.75" customHeight="1">
      <c r="A184" s="226"/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</row>
    <row r="185" ht="15.75" customHeight="1">
      <c r="A185" s="226"/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</row>
    <row r="186" ht="15.75" customHeight="1">
      <c r="A186" s="226"/>
      <c r="B186" s="226"/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</row>
    <row r="187" ht="15.75" customHeight="1">
      <c r="A187" s="226"/>
      <c r="B187" s="226"/>
      <c r="C187" s="226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</row>
    <row r="188" ht="15.75" customHeight="1">
      <c r="A188" s="226"/>
      <c r="B188" s="226"/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</row>
    <row r="189" ht="15.75" customHeight="1">
      <c r="A189" s="226"/>
      <c r="B189" s="226"/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</row>
    <row r="190" ht="15.75" customHeight="1">
      <c r="A190" s="226"/>
      <c r="B190" s="226"/>
      <c r="C190" s="226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</row>
    <row r="191" ht="15.75" customHeight="1">
      <c r="A191" s="226"/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</row>
    <row r="192" ht="15.75" customHeight="1">
      <c r="A192" s="226"/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</row>
    <row r="193" ht="15.75" customHeight="1">
      <c r="A193" s="226"/>
      <c r="B193" s="226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</row>
    <row r="194" ht="15.75" customHeight="1">
      <c r="A194" s="226"/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</row>
    <row r="195" ht="15.75" customHeight="1">
      <c r="A195" s="226"/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</row>
    <row r="196" ht="15.75" customHeight="1">
      <c r="A196" s="226"/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</row>
    <row r="197" ht="15.75" customHeight="1">
      <c r="A197" s="226"/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</row>
    <row r="198" ht="15.75" customHeight="1">
      <c r="A198" s="226"/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</row>
    <row r="199" ht="15.75" customHeight="1">
      <c r="A199" s="226"/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</row>
    <row r="200" ht="15.75" customHeight="1">
      <c r="A200" s="226"/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</row>
    <row r="201" ht="15.75" customHeight="1">
      <c r="A201" s="226"/>
      <c r="B201" s="226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</row>
    <row r="202" ht="15.75" customHeight="1">
      <c r="A202" s="226"/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</row>
    <row r="203" ht="15.75" customHeight="1">
      <c r="A203" s="226"/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</row>
    <row r="204" ht="15.75" customHeight="1">
      <c r="A204" s="226"/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</row>
    <row r="205" ht="15.75" customHeight="1">
      <c r="A205" s="226"/>
      <c r="B205" s="226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</row>
    <row r="206" ht="15.75" customHeight="1">
      <c r="A206" s="226"/>
      <c r="B206" s="226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</row>
    <row r="207" ht="15.75" customHeight="1">
      <c r="A207" s="226"/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</row>
    <row r="208" ht="15.75" customHeight="1">
      <c r="A208" s="226"/>
      <c r="B208" s="226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</row>
    <row r="209" ht="15.75" customHeight="1">
      <c r="A209" s="226"/>
      <c r="B209" s="226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</row>
    <row r="210" ht="15.75" customHeight="1">
      <c r="A210" s="226"/>
      <c r="B210" s="226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</row>
    <row r="211" ht="15.75" customHeight="1">
      <c r="A211" s="226"/>
      <c r="B211" s="226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</row>
    <row r="212" ht="15.75" customHeight="1">
      <c r="A212" s="226"/>
      <c r="B212" s="226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</row>
    <row r="213" ht="15.75" customHeight="1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</row>
    <row r="214" ht="15.75" customHeight="1">
      <c r="A214" s="226"/>
      <c r="B214" s="226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</row>
    <row r="215" ht="15.75" customHeight="1">
      <c r="A215" s="226"/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ht="15.75" customHeight="1">
      <c r="A216" s="226"/>
      <c r="B216" s="226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ht="15.75" customHeight="1">
      <c r="A217" s="226"/>
      <c r="B217" s="226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</row>
    <row r="218" ht="15.75" customHeight="1">
      <c r="A218" s="226"/>
      <c r="B218" s="226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</row>
    <row r="219" ht="15.75" customHeight="1">
      <c r="A219" s="226"/>
      <c r="B219" s="226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</row>
    <row r="220" ht="15.75" customHeight="1">
      <c r="A220" s="226"/>
      <c r="B220" s="226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</row>
    <row r="221" ht="15.75" customHeight="1">
      <c r="A221" s="226"/>
      <c r="B221" s="226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</row>
    <row r="222" ht="15.75" customHeight="1">
      <c r="A222" s="226"/>
      <c r="B222" s="226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ht="15.75" customHeight="1">
      <c r="A223" s="226"/>
      <c r="B223" s="226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</row>
    <row r="224" ht="15.75" customHeight="1">
      <c r="A224" s="226"/>
      <c r="B224" s="226"/>
      <c r="C224" s="226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226"/>
    </row>
    <row r="225" ht="15.75" customHeight="1">
      <c r="A225" s="226"/>
      <c r="B225" s="226"/>
      <c r="C225" s="226"/>
      <c r="D225" s="226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  <c r="X225" s="226"/>
      <c r="Y225" s="226"/>
      <c r="Z225" s="22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B1"/>
    <mergeCell ref="D1:E1"/>
    <mergeCell ref="G1:H1"/>
    <mergeCell ref="A13:B13"/>
    <mergeCell ref="D13:E13"/>
    <mergeCell ref="G13:H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0"/>
    <col customWidth="1" min="2" max="2" width="13.88"/>
    <col customWidth="1" min="3" max="3" width="15.38"/>
    <col customWidth="1" min="4" max="4" width="13.88"/>
    <col customWidth="1" min="5" max="6" width="12.63"/>
    <col customWidth="1" min="8" max="8" width="21.0"/>
    <col customWidth="1" min="9" max="9" width="23.75"/>
    <col customWidth="1" min="10" max="10" width="14.13"/>
  </cols>
  <sheetData>
    <row r="1" ht="15.7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ht="15.75" customHeight="1">
      <c r="A2" s="98"/>
      <c r="B2" s="99" t="s">
        <v>50</v>
      </c>
      <c r="C2" s="31"/>
      <c r="D2" s="31"/>
      <c r="E2" s="31"/>
      <c r="F2" s="31"/>
      <c r="G2" s="31"/>
      <c r="H2" s="31"/>
      <c r="I2" s="31"/>
      <c r="J2" s="31"/>
      <c r="K2" s="32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ht="15.75" customHeight="1">
      <c r="A3" s="3"/>
      <c r="B3" s="100" t="s">
        <v>51</v>
      </c>
      <c r="C3" s="101" t="s">
        <v>52</v>
      </c>
      <c r="D3" s="101" t="s">
        <v>53</v>
      </c>
      <c r="E3" s="101" t="s">
        <v>54</v>
      </c>
      <c r="F3" s="101" t="s">
        <v>55</v>
      </c>
      <c r="G3" s="101" t="s">
        <v>56</v>
      </c>
      <c r="H3" s="101" t="s">
        <v>57</v>
      </c>
      <c r="I3" s="101" t="s">
        <v>58</v>
      </c>
      <c r="J3" s="101" t="s">
        <v>59</v>
      </c>
      <c r="K3" s="102" t="s">
        <v>60</v>
      </c>
      <c r="L3" s="3"/>
      <c r="M3" s="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ht="15.75" customHeight="1">
      <c r="A4" s="104"/>
      <c r="B4" s="105">
        <v>0.12700745119780288</v>
      </c>
      <c r="C4" s="106">
        <v>3.7496923645708E7</v>
      </c>
      <c r="D4" s="106">
        <v>4762388.7</v>
      </c>
      <c r="E4" s="106">
        <f>I8</f>
        <v>526766.5484</v>
      </c>
      <c r="F4" s="106">
        <f>I12</f>
        <v>3623866.395</v>
      </c>
      <c r="G4" s="106">
        <f>sum(E4:F4)</f>
        <v>4150632.944</v>
      </c>
      <c r="H4" s="106">
        <f>D4+G4</f>
        <v>8913021.644</v>
      </c>
      <c r="I4" s="107">
        <f>G4/D4</f>
        <v>0.8715443457</v>
      </c>
      <c r="J4" s="107">
        <f>H4/C4</f>
        <v>0.2377000772</v>
      </c>
      <c r="K4" s="108">
        <f>E8+E12</f>
        <v>4077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ht="15.7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ht="15.75" customHeight="1">
      <c r="A6" s="98"/>
      <c r="B6" s="99" t="s">
        <v>61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</row>
    <row r="7" ht="15.75" customHeight="1">
      <c r="A7" s="3"/>
      <c r="B7" s="100" t="s">
        <v>62</v>
      </c>
      <c r="C7" s="101" t="s">
        <v>63</v>
      </c>
      <c r="D7" s="101" t="s">
        <v>64</v>
      </c>
      <c r="E7" s="101" t="s">
        <v>65</v>
      </c>
      <c r="F7" s="101" t="s">
        <v>66</v>
      </c>
      <c r="G7" s="101" t="s">
        <v>67</v>
      </c>
      <c r="H7" s="101" t="s">
        <v>68</v>
      </c>
      <c r="I7" s="101" t="s">
        <v>69</v>
      </c>
      <c r="J7" s="101" t="s">
        <v>70</v>
      </c>
      <c r="K7" s="101" t="s">
        <v>71</v>
      </c>
      <c r="L7" s="101" t="s">
        <v>72</v>
      </c>
      <c r="M7" s="101" t="s">
        <v>73</v>
      </c>
      <c r="N7" s="101" t="s">
        <v>74</v>
      </c>
      <c r="O7" s="102" t="s">
        <v>75</v>
      </c>
      <c r="P7" s="65"/>
      <c r="Q7" s="65"/>
      <c r="R7" s="65"/>
      <c r="S7" s="3"/>
      <c r="T7" s="3"/>
      <c r="U7" s="3"/>
      <c r="V7" s="3"/>
      <c r="W7" s="3"/>
      <c r="X7" s="3"/>
      <c r="Y7" s="3"/>
      <c r="Z7" s="3"/>
      <c r="AA7" s="3"/>
    </row>
    <row r="8" ht="15.75" customHeight="1">
      <c r="A8" s="109"/>
      <c r="B8" s="110">
        <v>1312.0</v>
      </c>
      <c r="C8" s="111">
        <v>95.0</v>
      </c>
      <c r="D8" s="111">
        <v>116.0</v>
      </c>
      <c r="E8" s="111">
        <f>sum(B8:D8)</f>
        <v>1523</v>
      </c>
      <c r="F8" s="106">
        <f>176.714587*B8</f>
        <v>231849.5381</v>
      </c>
      <c r="G8" s="106">
        <f>706.858347*C8</f>
        <v>67151.54297</v>
      </c>
      <c r="H8" s="106">
        <f>1963.495408*D8</f>
        <v>227765.4673</v>
      </c>
      <c r="I8" s="106">
        <f>sum(F8:H8)</f>
        <v>526766.5484</v>
      </c>
      <c r="J8" s="107">
        <f>B8/E8</f>
        <v>0.8614576494</v>
      </c>
      <c r="K8" s="107">
        <f>F8/I8</f>
        <v>0.4401371705</v>
      </c>
      <c r="L8" s="107">
        <f>C8/E8</f>
        <v>0.06237688772</v>
      </c>
      <c r="M8" s="107">
        <f>G8/I8</f>
        <v>0.1274787535</v>
      </c>
      <c r="N8" s="107">
        <f>D8/E8</f>
        <v>0.0761654629</v>
      </c>
      <c r="O8" s="112">
        <f>H8/I8</f>
        <v>0.432384076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ht="15.75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ht="15.75" customHeight="1">
      <c r="A10" s="98"/>
      <c r="B10" s="99" t="s">
        <v>76</v>
      </c>
      <c r="C10" s="31"/>
      <c r="D10" s="31"/>
      <c r="E10" s="31"/>
      <c r="F10" s="31"/>
      <c r="G10" s="31"/>
      <c r="H10" s="31"/>
      <c r="I10" s="32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ht="15.75" customHeight="1">
      <c r="A11" s="3"/>
      <c r="B11" s="100" t="s">
        <v>62</v>
      </c>
      <c r="C11" s="101" t="s">
        <v>63</v>
      </c>
      <c r="D11" s="101" t="s">
        <v>64</v>
      </c>
      <c r="E11" s="101" t="s">
        <v>77</v>
      </c>
      <c r="F11" s="101" t="s">
        <v>66</v>
      </c>
      <c r="G11" s="101" t="s">
        <v>67</v>
      </c>
      <c r="H11" s="101" t="s">
        <v>68</v>
      </c>
      <c r="I11" s="102" t="s">
        <v>69</v>
      </c>
      <c r="J11" s="65"/>
      <c r="K11" s="113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</row>
    <row r="12" ht="15.75" customHeight="1">
      <c r="A12" s="109"/>
      <c r="B12" s="110">
        <v>322.0</v>
      </c>
      <c r="C12" s="111">
        <v>649.0</v>
      </c>
      <c r="D12" s="111">
        <v>1583.0</v>
      </c>
      <c r="E12" s="111">
        <f>sum(B12:D12)</f>
        <v>2554</v>
      </c>
      <c r="F12" s="106">
        <f>176.714587*B12</f>
        <v>56902.09701</v>
      </c>
      <c r="G12" s="106">
        <f>706.858347*C12</f>
        <v>458751.0672</v>
      </c>
      <c r="H12" s="106">
        <f>1963.495408*D12</f>
        <v>3108213.231</v>
      </c>
      <c r="I12" s="114">
        <f>sum(F12:H12)</f>
        <v>3623866.395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</row>
    <row r="13" ht="15.75" customHeight="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</row>
    <row r="14" ht="15.75" customHeight="1">
      <c r="A14" s="98"/>
      <c r="B14" s="115" t="s">
        <v>78</v>
      </c>
      <c r="C14" s="31"/>
      <c r="D14" s="31"/>
      <c r="E14" s="31"/>
      <c r="F14" s="31"/>
      <c r="G14" s="31"/>
      <c r="H14" s="31"/>
      <c r="I14" s="31"/>
      <c r="J14" s="31"/>
      <c r="K14" s="32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ht="15.75" customHeight="1">
      <c r="A15" s="3"/>
      <c r="B15" s="116" t="s">
        <v>51</v>
      </c>
      <c r="C15" s="117" t="s">
        <v>79</v>
      </c>
      <c r="D15" s="117" t="s">
        <v>2</v>
      </c>
      <c r="E15" s="117" t="s">
        <v>54</v>
      </c>
      <c r="F15" s="117" t="s">
        <v>55</v>
      </c>
      <c r="G15" s="117" t="s">
        <v>56</v>
      </c>
      <c r="H15" s="117" t="s">
        <v>80</v>
      </c>
      <c r="I15" s="117" t="s">
        <v>58</v>
      </c>
      <c r="J15" s="117" t="s">
        <v>59</v>
      </c>
      <c r="K15" s="118" t="s">
        <v>60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ht="15.75" customHeight="1">
      <c r="A16" s="104"/>
      <c r="B16" s="105">
        <v>0.1756978255079287</v>
      </c>
      <c r="C16" s="106">
        <v>3.44985646946807E8</v>
      </c>
      <c r="D16" s="111">
        <v>6.0613228E7</v>
      </c>
      <c r="E16" s="106">
        <f>I20</f>
        <v>2954628.621</v>
      </c>
      <c r="F16" s="106">
        <f>I24</f>
        <v>38183781.04</v>
      </c>
      <c r="G16" s="106">
        <f>sum(E16:F16)</f>
        <v>41138409.66</v>
      </c>
      <c r="H16" s="106">
        <f>D16+G16</f>
        <v>101751637.7</v>
      </c>
      <c r="I16" s="107">
        <f>G16/D16</f>
        <v>0.6787034946</v>
      </c>
      <c r="J16" s="107">
        <f>H16/C16</f>
        <v>0.2949445537</v>
      </c>
      <c r="K16" s="108">
        <f>E20+E24</f>
        <v>32484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ht="15.75" customHeight="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ht="15.75" customHeight="1">
      <c r="A18" s="98"/>
      <c r="B18" s="115" t="s">
        <v>81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ht="15.75" customHeight="1">
      <c r="A19" s="3"/>
      <c r="B19" s="116" t="s">
        <v>62</v>
      </c>
      <c r="C19" s="117" t="s">
        <v>63</v>
      </c>
      <c r="D19" s="117" t="s">
        <v>64</v>
      </c>
      <c r="E19" s="117" t="s">
        <v>65</v>
      </c>
      <c r="F19" s="117" t="s">
        <v>66</v>
      </c>
      <c r="G19" s="117" t="s">
        <v>67</v>
      </c>
      <c r="H19" s="117" t="s">
        <v>68</v>
      </c>
      <c r="I19" s="117" t="s">
        <v>69</v>
      </c>
      <c r="J19" s="117" t="s">
        <v>70</v>
      </c>
      <c r="K19" s="117" t="s">
        <v>71</v>
      </c>
      <c r="L19" s="117" t="s">
        <v>72</v>
      </c>
      <c r="M19" s="117" t="s">
        <v>73</v>
      </c>
      <c r="N19" s="117" t="s">
        <v>74</v>
      </c>
      <c r="O19" s="118" t="s">
        <v>75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ht="15.75" customHeight="1">
      <c r="A20" s="109"/>
      <c r="B20" s="110">
        <v>4162.0</v>
      </c>
      <c r="C20" s="111">
        <v>1595.0</v>
      </c>
      <c r="D20" s="111">
        <v>556.0</v>
      </c>
      <c r="E20" s="111">
        <f>sum(B20:D20)</f>
        <v>6313</v>
      </c>
      <c r="F20" s="106">
        <f>176.714587*B20</f>
        <v>735486.1111</v>
      </c>
      <c r="G20" s="106">
        <f>706.858347*C20</f>
        <v>1127439.063</v>
      </c>
      <c r="H20" s="106">
        <f>1963.495408*D20</f>
        <v>1091703.447</v>
      </c>
      <c r="I20" s="106">
        <f>sum(F20:H20)</f>
        <v>2954628.621</v>
      </c>
      <c r="J20" s="107">
        <f>B20/E20</f>
        <v>0.6592745129</v>
      </c>
      <c r="K20" s="107">
        <f>F20/I20</f>
        <v>0.2489267537</v>
      </c>
      <c r="L20" s="107">
        <f>C20/E20</f>
        <v>0.2526532552</v>
      </c>
      <c r="M20" s="107">
        <f>G20/I20</f>
        <v>0.3815840188</v>
      </c>
      <c r="N20" s="107">
        <f>D20/E20</f>
        <v>0.0880722319</v>
      </c>
      <c r="O20" s="112">
        <f>H20/I20</f>
        <v>0.3694892275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ht="15.75" customHeight="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</row>
    <row r="22" ht="15.75" customHeight="1">
      <c r="A22" s="98"/>
      <c r="B22" s="115" t="s">
        <v>82</v>
      </c>
      <c r="C22" s="31"/>
      <c r="D22" s="31"/>
      <c r="E22" s="31"/>
      <c r="F22" s="31"/>
      <c r="G22" s="31"/>
      <c r="H22" s="31"/>
      <c r="I22" s="32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ht="15.75" customHeight="1">
      <c r="A23" s="3"/>
      <c r="B23" s="116" t="s">
        <v>62</v>
      </c>
      <c r="C23" s="117" t="s">
        <v>63</v>
      </c>
      <c r="D23" s="117" t="s">
        <v>64</v>
      </c>
      <c r="E23" s="117" t="s">
        <v>77</v>
      </c>
      <c r="F23" s="117" t="s">
        <v>66</v>
      </c>
      <c r="G23" s="117" t="s">
        <v>67</v>
      </c>
      <c r="H23" s="117" t="s">
        <v>68</v>
      </c>
      <c r="I23" s="118" t="s">
        <v>69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ht="15.75" customHeight="1">
      <c r="A24" s="109"/>
      <c r="B24" s="110">
        <v>3040.0</v>
      </c>
      <c r="C24" s="111">
        <v>6184.0</v>
      </c>
      <c r="D24" s="111">
        <v>16947.0</v>
      </c>
      <c r="E24" s="111">
        <f>sum(B24:D24)</f>
        <v>26171</v>
      </c>
      <c r="F24" s="106">
        <f>176.714587*B24</f>
        <v>537212.3445</v>
      </c>
      <c r="G24" s="106">
        <f>706.858347*C24</f>
        <v>4371212.018</v>
      </c>
      <c r="H24" s="106">
        <f>1963.495408*D24</f>
        <v>33275356.68</v>
      </c>
      <c r="I24" s="114">
        <f>sum(F24:H24)</f>
        <v>38183781.04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ht="15.7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</row>
    <row r="26" ht="15.75" customHeigh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</row>
    <row r="27" ht="15.7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</row>
    <row r="28" ht="15.7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ht="15.75" customHeight="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</row>
    <row r="30" ht="15.7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ht="15.7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</row>
    <row r="32" ht="15.7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ht="15.7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</row>
    <row r="34" ht="15.7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</row>
    <row r="35" ht="15.7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</row>
    <row r="36" ht="15.7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ht="15.7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</row>
    <row r="38" ht="15.7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ht="15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</row>
    <row r="40" ht="15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</row>
    <row r="41" ht="15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 ht="15.7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ht="15.7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  <row r="44" ht="15.7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</row>
    <row r="45" ht="15.7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</row>
    <row r="46" ht="15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</row>
    <row r="47" ht="15.7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</row>
    <row r="48" ht="15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</row>
    <row r="49" ht="15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</row>
    <row r="50" ht="15.7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</row>
    <row r="51" ht="15.7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</row>
    <row r="52" ht="15.7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</row>
    <row r="53" ht="15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</row>
    <row r="54" ht="15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</row>
    <row r="55" ht="15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</row>
    <row r="56" ht="15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</row>
    <row r="57" ht="15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</row>
    <row r="58" ht="15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</row>
    <row r="59" ht="15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</row>
    <row r="60" ht="15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</row>
    <row r="61" ht="15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</row>
    <row r="62" ht="15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</row>
    <row r="63" ht="15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</row>
    <row r="64" ht="15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</row>
    <row r="65" ht="15.7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</row>
    <row r="66" ht="15.7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</row>
    <row r="67" ht="15.7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</row>
    <row r="68" ht="15.7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</row>
    <row r="69" ht="15.7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</row>
    <row r="70" ht="15.7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</row>
    <row r="71" ht="15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</row>
    <row r="72" ht="15.7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</row>
    <row r="73" ht="15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</row>
    <row r="74" ht="15.7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</row>
    <row r="75" ht="15.7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</row>
    <row r="76" ht="15.7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</row>
    <row r="77" ht="15.7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</row>
    <row r="78" ht="15.7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</row>
    <row r="79" ht="15.7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</row>
    <row r="80" ht="15.7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</row>
    <row r="81" ht="15.7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</row>
    <row r="82" ht="15.7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</row>
    <row r="83" ht="15.7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</row>
    <row r="84" ht="15.7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</row>
    <row r="85" ht="15.7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</row>
    <row r="86" ht="15.7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</row>
    <row r="87" ht="15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</row>
    <row r="88" ht="15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</row>
    <row r="89" ht="15.7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</row>
    <row r="90" ht="15.7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</row>
    <row r="91" ht="15.7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</row>
    <row r="92" ht="15.7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</row>
    <row r="93" ht="15.7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</row>
    <row r="94" ht="15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</row>
    <row r="95" ht="15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</row>
    <row r="96" ht="15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</row>
    <row r="97" ht="15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</row>
    <row r="98" ht="15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</row>
    <row r="99" ht="15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</row>
    <row r="100" ht="15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</row>
    <row r="101" ht="15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</row>
    <row r="102" ht="15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</row>
    <row r="103" ht="15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</row>
    <row r="104" ht="15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</row>
    <row r="105" ht="15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</row>
    <row r="106" ht="15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</row>
    <row r="107" ht="15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</row>
    <row r="108" ht="15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</row>
    <row r="109" ht="15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</row>
    <row r="110" ht="15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</row>
    <row r="111" ht="15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</row>
    <row r="112" ht="15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</row>
    <row r="113" ht="15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</row>
    <row r="114" ht="15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</row>
    <row r="115" ht="15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</row>
    <row r="116" ht="15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</row>
    <row r="117" ht="15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</row>
    <row r="118" ht="15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</row>
    <row r="119" ht="15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</row>
    <row r="120" ht="15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</row>
    <row r="121" ht="15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</row>
    <row r="122" ht="15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</row>
    <row r="123" ht="15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</row>
    <row r="124" ht="15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</row>
    <row r="125" ht="15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</row>
    <row r="126" ht="15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</row>
    <row r="127" ht="15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</row>
    <row r="128" ht="15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</row>
    <row r="129" ht="15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</row>
    <row r="130" ht="15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</row>
    <row r="131" ht="15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</row>
    <row r="132" ht="15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</row>
    <row r="133" ht="15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</row>
    <row r="134" ht="15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</row>
    <row r="135" ht="15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</row>
    <row r="136" ht="15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</row>
    <row r="137" ht="15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</row>
    <row r="138" ht="15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</row>
    <row r="139" ht="15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  <row r="140" ht="15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</row>
    <row r="141" ht="15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</row>
    <row r="142" ht="15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</row>
    <row r="143" ht="15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</row>
    <row r="144" ht="15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</row>
    <row r="145" ht="15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</row>
    <row r="146" ht="15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</row>
    <row r="147" ht="15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</row>
    <row r="148" ht="15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</row>
    <row r="149" ht="15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</row>
    <row r="150" ht="15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</row>
    <row r="151" ht="15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</row>
    <row r="152" ht="15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</row>
    <row r="153" ht="15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</row>
    <row r="154" ht="15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</row>
    <row r="155" ht="15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</row>
    <row r="156" ht="15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</row>
    <row r="157" ht="15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</row>
    <row r="158" ht="15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</row>
    <row r="159" ht="15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</row>
    <row r="160" ht="15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</row>
    <row r="161" ht="15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</row>
    <row r="162" ht="15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</row>
    <row r="163" ht="15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</row>
    <row r="164" ht="15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</row>
    <row r="165" ht="15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</row>
    <row r="166" ht="15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</row>
    <row r="167" ht="15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</row>
    <row r="168" ht="15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</row>
    <row r="169" ht="15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</row>
    <row r="170" ht="15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</row>
    <row r="171" ht="15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</row>
    <row r="172" ht="15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</row>
    <row r="173" ht="15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</row>
    <row r="174" ht="15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</row>
    <row r="175" ht="15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</row>
    <row r="176" ht="15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</row>
    <row r="177" ht="15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</row>
    <row r="178" ht="15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</row>
    <row r="179" ht="15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</row>
    <row r="180" ht="15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</row>
    <row r="181" ht="15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</row>
    <row r="182" ht="15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</row>
    <row r="183" ht="15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</row>
    <row r="184" ht="15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</row>
    <row r="185" ht="15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</row>
    <row r="186" ht="15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</row>
    <row r="187" ht="15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</row>
    <row r="188" ht="15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</row>
    <row r="189" ht="15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</row>
    <row r="190" ht="15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</row>
    <row r="191" ht="15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</row>
    <row r="192" ht="15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</row>
    <row r="193" ht="15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</row>
    <row r="194" ht="15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</row>
    <row r="195" ht="15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</row>
    <row r="196" ht="15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</row>
    <row r="197" ht="15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</row>
    <row r="198" ht="15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</row>
    <row r="199" ht="15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</row>
    <row r="200" ht="15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</row>
    <row r="201" ht="15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</row>
    <row r="202" ht="15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</row>
    <row r="203" ht="15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</row>
    <row r="204" ht="15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</row>
    <row r="205" ht="15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</row>
    <row r="206" ht="15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</row>
    <row r="207" ht="15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</row>
    <row r="208" ht="15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</row>
    <row r="209" ht="15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</row>
    <row r="210" ht="15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</row>
    <row r="211" ht="15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</row>
    <row r="212" ht="15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</row>
    <row r="213" ht="15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</row>
    <row r="214" ht="15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</row>
    <row r="215" ht="15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</row>
    <row r="216" ht="15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</row>
    <row r="217" ht="15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</row>
    <row r="218" ht="15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</row>
    <row r="219" ht="15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</row>
    <row r="220" ht="15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</row>
    <row r="221" ht="15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</row>
    <row r="222" ht="15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ht="15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ht="15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2:K2"/>
    <mergeCell ref="B6:O6"/>
    <mergeCell ref="B10:I10"/>
    <mergeCell ref="B14:K14"/>
    <mergeCell ref="B18:O18"/>
    <mergeCell ref="B22:I2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10.25"/>
    <col customWidth="1" min="3" max="3" width="10.13"/>
    <col customWidth="1" min="4" max="4" width="11.0"/>
    <col customWidth="1" min="5" max="5" width="10.13"/>
    <col customWidth="1" min="6" max="6" width="9.88"/>
    <col customWidth="1" min="7" max="8" width="14.75"/>
    <col customWidth="1" min="9" max="9" width="13.13"/>
    <col customWidth="1" min="10" max="10" width="11.5"/>
    <col customWidth="1" min="11" max="11" width="11.13"/>
    <col customWidth="1" min="12" max="12" width="11.88"/>
    <col customWidth="1" min="13" max="13" width="10.25"/>
    <col customWidth="1" min="14" max="14" width="10.88"/>
    <col customWidth="1" min="15" max="15" width="11.0"/>
    <col customWidth="1" min="16" max="16" width="9.88"/>
    <col customWidth="1" min="17" max="17" width="15.0"/>
    <col customWidth="1" min="18" max="18" width="15.63"/>
    <col customWidth="1" min="19" max="19" width="13.25"/>
    <col customWidth="1" min="25" max="25" width="19.5"/>
  </cols>
  <sheetData>
    <row r="1" ht="15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ht="35.25" customHeight="1">
      <c r="A2" s="65"/>
      <c r="B2" s="119" t="s">
        <v>83</v>
      </c>
      <c r="C2" s="31"/>
      <c r="D2" s="31"/>
      <c r="E2" s="31"/>
      <c r="F2" s="31"/>
      <c r="G2" s="31"/>
      <c r="H2" s="31"/>
      <c r="I2" s="32"/>
      <c r="J2" s="120"/>
      <c r="K2" s="121" t="s">
        <v>84</v>
      </c>
      <c r="L2" s="31"/>
      <c r="M2" s="31"/>
      <c r="N2" s="31"/>
      <c r="O2" s="31"/>
      <c r="P2" s="31"/>
      <c r="Q2" s="31"/>
      <c r="R2" s="32"/>
      <c r="T2" s="65"/>
      <c r="U2" s="65"/>
      <c r="V2" s="122" t="s">
        <v>85</v>
      </c>
      <c r="W2" s="123"/>
      <c r="X2" s="123"/>
      <c r="Y2" s="123"/>
      <c r="Z2" s="123"/>
      <c r="AA2" s="123"/>
      <c r="AB2" s="124"/>
      <c r="AC2" s="125"/>
    </row>
    <row r="3" ht="15.75" customHeight="1">
      <c r="A3" s="65"/>
      <c r="B3" s="126" t="s">
        <v>1</v>
      </c>
      <c r="C3" s="127" t="s">
        <v>86</v>
      </c>
      <c r="D3" s="127" t="s">
        <v>87</v>
      </c>
      <c r="E3" s="127" t="s">
        <v>88</v>
      </c>
      <c r="F3" s="127" t="s">
        <v>89</v>
      </c>
      <c r="G3" s="127" t="s">
        <v>90</v>
      </c>
      <c r="H3" s="127" t="s">
        <v>91</v>
      </c>
      <c r="I3" s="128" t="s">
        <v>92</v>
      </c>
      <c r="J3" s="120"/>
      <c r="K3" s="129" t="s">
        <v>1</v>
      </c>
      <c r="L3" s="130" t="s">
        <v>86</v>
      </c>
      <c r="M3" s="130" t="s">
        <v>87</v>
      </c>
      <c r="N3" s="130" t="s">
        <v>88</v>
      </c>
      <c r="O3" s="130" t="s">
        <v>89</v>
      </c>
      <c r="P3" s="130" t="s">
        <v>90</v>
      </c>
      <c r="Q3" s="130" t="s">
        <v>91</v>
      </c>
      <c r="R3" s="131" t="s">
        <v>92</v>
      </c>
      <c r="T3" s="65"/>
      <c r="U3" s="65"/>
      <c r="V3" s="132" t="s">
        <v>93</v>
      </c>
      <c r="W3" s="132" t="s">
        <v>94</v>
      </c>
      <c r="X3" s="132" t="s">
        <v>59</v>
      </c>
      <c r="Y3" s="132" t="s">
        <v>9</v>
      </c>
      <c r="Z3" s="132" t="s">
        <v>95</v>
      </c>
      <c r="AA3" s="132" t="s">
        <v>96</v>
      </c>
      <c r="AB3" s="132" t="s">
        <v>97</v>
      </c>
      <c r="AC3" s="1"/>
    </row>
    <row r="4" ht="15.75" customHeight="1">
      <c r="A4" s="65"/>
      <c r="B4" s="133">
        <v>1.0</v>
      </c>
      <c r="C4" s="134">
        <v>1603.0</v>
      </c>
      <c r="D4" s="134">
        <v>49.0</v>
      </c>
      <c r="E4" s="134">
        <v>58.0</v>
      </c>
      <c r="F4" s="134">
        <f t="shared" ref="F4:F18" si="1">sum(C4:E4)</f>
        <v>1710</v>
      </c>
      <c r="G4" s="135">
        <v>0.9374269005847953</v>
      </c>
      <c r="H4" s="135">
        <v>0.02865497076023392</v>
      </c>
      <c r="I4" s="136">
        <v>0.03391812865497076</v>
      </c>
      <c r="J4" s="120"/>
      <c r="K4" s="133">
        <v>1.0</v>
      </c>
      <c r="L4" s="134">
        <v>2641.0</v>
      </c>
      <c r="M4" s="134">
        <v>8335.0</v>
      </c>
      <c r="N4" s="134">
        <v>27106.0</v>
      </c>
      <c r="O4" s="134">
        <f t="shared" ref="O4:O18" si="2">sum(L4:N4)</f>
        <v>38082</v>
      </c>
      <c r="P4" s="135">
        <f>L4/O19</f>
        <v>0.002029891127</v>
      </c>
      <c r="Q4" s="135">
        <f t="shared" ref="Q4:Q18" si="3">M4/O4</f>
        <v>0.2188698073</v>
      </c>
      <c r="R4" s="136">
        <f t="shared" ref="R4:R18" si="4">N4/O4</f>
        <v>0.7117798435</v>
      </c>
      <c r="T4" s="65"/>
      <c r="U4" s="65"/>
      <c r="V4" s="137">
        <v>1.0</v>
      </c>
      <c r="W4" s="138">
        <v>0.20308975744513738</v>
      </c>
      <c r="X4" s="138">
        <v>0.3457794827606869</v>
      </c>
      <c r="Y4" s="138">
        <v>0.7025943952594245</v>
      </c>
      <c r="Z4" s="139">
        <v>1710.0</v>
      </c>
      <c r="AA4" s="139">
        <v>38082.0</v>
      </c>
      <c r="AB4" s="139">
        <v>39792.0</v>
      </c>
      <c r="AC4" s="103"/>
    </row>
    <row r="5" ht="15.75" customHeight="1">
      <c r="A5" s="65"/>
      <c r="B5" s="133">
        <v>2.0</v>
      </c>
      <c r="C5" s="134">
        <v>2608.0</v>
      </c>
      <c r="D5" s="134">
        <v>722.0</v>
      </c>
      <c r="E5" s="134">
        <v>219.0</v>
      </c>
      <c r="F5" s="134">
        <f t="shared" si="1"/>
        <v>3549</v>
      </c>
      <c r="G5" s="135">
        <v>0.7348548887010425</v>
      </c>
      <c r="H5" s="135">
        <v>0.20343758805297266</v>
      </c>
      <c r="I5" s="136">
        <v>0.06170752324598478</v>
      </c>
      <c r="J5" s="120"/>
      <c r="K5" s="133">
        <v>2.0</v>
      </c>
      <c r="L5" s="134">
        <v>4680.0</v>
      </c>
      <c r="M5" s="134">
        <v>15316.0</v>
      </c>
      <c r="N5" s="134">
        <v>56930.0</v>
      </c>
      <c r="O5" s="134">
        <f t="shared" si="2"/>
        <v>76926</v>
      </c>
      <c r="P5" s="135">
        <f t="shared" ref="P5:P18" si="5">L5/O5</f>
        <v>0.06083768817</v>
      </c>
      <c r="Q5" s="135">
        <f t="shared" si="3"/>
        <v>0.1991004342</v>
      </c>
      <c r="R5" s="136">
        <f t="shared" si="4"/>
        <v>0.7400618776</v>
      </c>
      <c r="T5" s="65"/>
      <c r="U5" s="65"/>
      <c r="V5" s="137">
        <v>2.0</v>
      </c>
      <c r="W5" s="138">
        <v>0.20587922823445634</v>
      </c>
      <c r="X5" s="138">
        <v>0.41340260002973633</v>
      </c>
      <c r="Y5" s="138">
        <v>1.0079859613566808</v>
      </c>
      <c r="Z5" s="139">
        <v>3549.0</v>
      </c>
      <c r="AA5" s="139">
        <v>76926.0</v>
      </c>
      <c r="AB5" s="139">
        <v>80475.0</v>
      </c>
      <c r="AC5" s="65"/>
    </row>
    <row r="6" ht="15.75" customHeight="1">
      <c r="A6" s="2"/>
      <c r="B6" s="133">
        <v>3.0</v>
      </c>
      <c r="C6" s="134">
        <v>4125.0</v>
      </c>
      <c r="D6" s="134">
        <v>1357.0</v>
      </c>
      <c r="E6" s="134">
        <v>529.0</v>
      </c>
      <c r="F6" s="134">
        <f t="shared" si="1"/>
        <v>6011</v>
      </c>
      <c r="G6" s="140">
        <v>0.6862418898685743</v>
      </c>
      <c r="H6" s="140">
        <v>0.22575278655797704</v>
      </c>
      <c r="I6" s="141">
        <v>0.08800532357344867</v>
      </c>
      <c r="J6" s="142"/>
      <c r="K6" s="133">
        <v>3.0</v>
      </c>
      <c r="L6" s="134">
        <v>5718.0</v>
      </c>
      <c r="M6" s="134">
        <v>18398.0</v>
      </c>
      <c r="N6" s="134">
        <v>78995.0</v>
      </c>
      <c r="O6" s="134">
        <f t="shared" si="2"/>
        <v>103111</v>
      </c>
      <c r="P6" s="135">
        <f t="shared" si="5"/>
        <v>0.05545480114</v>
      </c>
      <c r="Q6" s="135">
        <f t="shared" si="3"/>
        <v>0.1784290716</v>
      </c>
      <c r="R6" s="136">
        <f t="shared" si="4"/>
        <v>0.7661161273</v>
      </c>
      <c r="T6" s="2"/>
      <c r="U6" s="2"/>
      <c r="V6" s="137">
        <v>3.0</v>
      </c>
      <c r="W6" s="138">
        <v>0.2571249719596324</v>
      </c>
      <c r="X6" s="138">
        <v>0.432391095259251</v>
      </c>
      <c r="Y6" s="138">
        <v>0.6816378897928854</v>
      </c>
      <c r="Z6" s="13">
        <v>6011.0</v>
      </c>
      <c r="AA6" s="13">
        <v>103111.0</v>
      </c>
      <c r="AB6" s="13">
        <v>109122.0</v>
      </c>
      <c r="AC6" s="2"/>
    </row>
    <row r="7" ht="15.75" customHeight="1">
      <c r="A7" s="65"/>
      <c r="B7" s="133">
        <v>4.0</v>
      </c>
      <c r="C7" s="134">
        <v>3162.0</v>
      </c>
      <c r="D7" s="134">
        <v>458.0</v>
      </c>
      <c r="E7" s="134">
        <v>546.0</v>
      </c>
      <c r="F7" s="134">
        <f t="shared" si="1"/>
        <v>4166</v>
      </c>
      <c r="G7" s="135">
        <v>0.7590014402304369</v>
      </c>
      <c r="H7" s="135">
        <v>0.1099375900144023</v>
      </c>
      <c r="I7" s="136">
        <v>0.13106096975516082</v>
      </c>
      <c r="J7" s="120"/>
      <c r="K7" s="133">
        <v>4.0</v>
      </c>
      <c r="L7" s="134">
        <v>8451.0</v>
      </c>
      <c r="M7" s="134">
        <v>33309.0</v>
      </c>
      <c r="N7" s="134">
        <v>130689.0</v>
      </c>
      <c r="O7" s="134">
        <f t="shared" si="2"/>
        <v>172449</v>
      </c>
      <c r="P7" s="135">
        <f t="shared" si="5"/>
        <v>0.04900579302</v>
      </c>
      <c r="Q7" s="135">
        <f t="shared" si="3"/>
        <v>0.1931527582</v>
      </c>
      <c r="R7" s="136">
        <f t="shared" si="4"/>
        <v>0.7578414488</v>
      </c>
      <c r="T7" s="65"/>
      <c r="U7" s="65"/>
      <c r="V7" s="137">
        <v>4.0</v>
      </c>
      <c r="W7" s="138">
        <v>0.368118081847099</v>
      </c>
      <c r="X7" s="138">
        <v>0.5760206110226502</v>
      </c>
      <c r="Y7" s="138">
        <v>0.5647713041759935</v>
      </c>
      <c r="Z7" s="139">
        <v>4166.0</v>
      </c>
      <c r="AA7" s="139">
        <v>172449.0</v>
      </c>
      <c r="AB7" s="139">
        <v>176615.0</v>
      </c>
      <c r="AC7" s="65"/>
    </row>
    <row r="8" ht="15.75" customHeight="1">
      <c r="A8" s="65"/>
      <c r="B8" s="133">
        <v>5.0</v>
      </c>
      <c r="C8" s="134">
        <v>3474.0</v>
      </c>
      <c r="D8" s="134">
        <v>264.0</v>
      </c>
      <c r="E8" s="134">
        <v>264.0</v>
      </c>
      <c r="F8" s="134">
        <f t="shared" si="1"/>
        <v>4002</v>
      </c>
      <c r="G8" s="135">
        <v>0.8680659670164917</v>
      </c>
      <c r="H8" s="135">
        <v>0.06596701649175413</v>
      </c>
      <c r="I8" s="136">
        <v>0.06596701649175413</v>
      </c>
      <c r="J8" s="120"/>
      <c r="K8" s="133">
        <v>5.0</v>
      </c>
      <c r="L8" s="134">
        <v>5774.0</v>
      </c>
      <c r="M8" s="134">
        <v>24315.0</v>
      </c>
      <c r="N8" s="134">
        <v>75084.0</v>
      </c>
      <c r="O8" s="134">
        <f t="shared" si="2"/>
        <v>105173</v>
      </c>
      <c r="P8" s="135">
        <f t="shared" si="5"/>
        <v>0.05490002187</v>
      </c>
      <c r="Q8" s="135">
        <f t="shared" si="3"/>
        <v>0.2311905147</v>
      </c>
      <c r="R8" s="136">
        <f t="shared" si="4"/>
        <v>0.7139094635</v>
      </c>
      <c r="T8" s="65"/>
      <c r="U8" s="65"/>
      <c r="V8" s="137">
        <v>5.0</v>
      </c>
      <c r="W8" s="138">
        <v>0.3620101809818133</v>
      </c>
      <c r="X8" s="138">
        <v>0.543894331804027</v>
      </c>
      <c r="Y8" s="138">
        <v>0.5024282751632092</v>
      </c>
      <c r="Z8" s="139">
        <v>4002.0</v>
      </c>
      <c r="AA8" s="139">
        <v>105173.0</v>
      </c>
      <c r="AB8" s="139">
        <v>109175.0</v>
      </c>
      <c r="AC8" s="65"/>
    </row>
    <row r="9" ht="15.75" customHeight="1">
      <c r="A9" s="65"/>
      <c r="B9" s="133">
        <v>6.0</v>
      </c>
      <c r="C9" s="134">
        <v>2779.0</v>
      </c>
      <c r="D9" s="134">
        <v>630.0</v>
      </c>
      <c r="E9" s="134">
        <v>412.0</v>
      </c>
      <c r="F9" s="134">
        <f t="shared" si="1"/>
        <v>3821</v>
      </c>
      <c r="G9" s="135">
        <v>0.7272965192358022</v>
      </c>
      <c r="H9" s="135">
        <v>0.16487830410887203</v>
      </c>
      <c r="I9" s="136">
        <v>0.10782517665532583</v>
      </c>
      <c r="J9" s="120"/>
      <c r="K9" s="133">
        <v>6.0</v>
      </c>
      <c r="L9" s="134">
        <v>4879.0</v>
      </c>
      <c r="M9" s="134">
        <v>13688.0</v>
      </c>
      <c r="N9" s="134">
        <v>50116.0</v>
      </c>
      <c r="O9" s="134">
        <f t="shared" si="2"/>
        <v>68683</v>
      </c>
      <c r="P9" s="135">
        <f t="shared" si="5"/>
        <v>0.07103650103</v>
      </c>
      <c r="Q9" s="135">
        <f t="shared" si="3"/>
        <v>0.1992924013</v>
      </c>
      <c r="R9" s="136">
        <f t="shared" si="4"/>
        <v>0.7296710977</v>
      </c>
      <c r="T9" s="65"/>
      <c r="U9" s="65"/>
      <c r="V9" s="137">
        <v>6.0</v>
      </c>
      <c r="W9" s="138">
        <v>0.15675289889040758</v>
      </c>
      <c r="X9" s="138">
        <v>0.30281158152288085</v>
      </c>
      <c r="Y9" s="138">
        <v>0.9317765965820443</v>
      </c>
      <c r="Z9" s="139">
        <v>3821.0</v>
      </c>
      <c r="AA9" s="139">
        <v>68683.0</v>
      </c>
      <c r="AB9" s="139">
        <v>72504.0</v>
      </c>
      <c r="AC9" s="65"/>
    </row>
    <row r="10" ht="15.75" customHeight="1">
      <c r="A10" s="65"/>
      <c r="B10" s="133">
        <v>7.0</v>
      </c>
      <c r="C10" s="134">
        <v>3010.0</v>
      </c>
      <c r="D10" s="134">
        <v>842.0</v>
      </c>
      <c r="E10" s="134">
        <v>289.0</v>
      </c>
      <c r="F10" s="134">
        <f t="shared" si="1"/>
        <v>4141</v>
      </c>
      <c r="G10" s="135">
        <v>0.726877565805361</v>
      </c>
      <c r="H10" s="135">
        <v>0.20333252837478868</v>
      </c>
      <c r="I10" s="136">
        <v>0.06978990581985028</v>
      </c>
      <c r="J10" s="120"/>
      <c r="K10" s="133">
        <v>7.0</v>
      </c>
      <c r="L10" s="134">
        <v>9924.0</v>
      </c>
      <c r="M10" s="134">
        <v>30994.0</v>
      </c>
      <c r="N10" s="134">
        <v>104432.0</v>
      </c>
      <c r="O10" s="134">
        <f t="shared" si="2"/>
        <v>145350</v>
      </c>
      <c r="P10" s="135">
        <f t="shared" si="5"/>
        <v>0.06827657379</v>
      </c>
      <c r="Q10" s="135">
        <f t="shared" si="3"/>
        <v>0.2132370141</v>
      </c>
      <c r="R10" s="136">
        <f t="shared" si="4"/>
        <v>0.7184864121</v>
      </c>
      <c r="T10" s="65"/>
      <c r="U10" s="65"/>
      <c r="V10" s="137">
        <v>7.0</v>
      </c>
      <c r="W10" s="138">
        <v>0.25177494774802806</v>
      </c>
      <c r="X10" s="138">
        <v>0.4047029118988548</v>
      </c>
      <c r="Y10" s="138">
        <v>0.6073994474774926</v>
      </c>
      <c r="Z10" s="139">
        <v>4141.0</v>
      </c>
      <c r="AA10" s="139">
        <v>145350.0</v>
      </c>
      <c r="AB10" s="139">
        <v>149491.0</v>
      </c>
      <c r="AC10" s="65"/>
    </row>
    <row r="11" ht="15.75" customHeight="1">
      <c r="A11" s="65"/>
      <c r="B11" s="133">
        <v>8.0</v>
      </c>
      <c r="C11" s="134">
        <v>1198.0</v>
      </c>
      <c r="D11" s="134">
        <v>369.0</v>
      </c>
      <c r="E11" s="134">
        <v>348.0</v>
      </c>
      <c r="F11" s="134">
        <f t="shared" si="1"/>
        <v>1915</v>
      </c>
      <c r="G11" s="135">
        <v>0.6255874673629243</v>
      </c>
      <c r="H11" s="135">
        <v>0.1926892950391645</v>
      </c>
      <c r="I11" s="136">
        <v>0.18172323759791123</v>
      </c>
      <c r="J11" s="120"/>
      <c r="K11" s="133">
        <v>8.0</v>
      </c>
      <c r="L11" s="134">
        <v>2256.0</v>
      </c>
      <c r="M11" s="134">
        <v>7119.0</v>
      </c>
      <c r="N11" s="134">
        <v>28126.0</v>
      </c>
      <c r="O11" s="134">
        <f t="shared" si="2"/>
        <v>37501</v>
      </c>
      <c r="P11" s="135">
        <f t="shared" si="5"/>
        <v>0.06015839578</v>
      </c>
      <c r="Q11" s="135">
        <f t="shared" si="3"/>
        <v>0.1898349377</v>
      </c>
      <c r="R11" s="136">
        <f t="shared" si="4"/>
        <v>0.7500066665</v>
      </c>
      <c r="T11" s="65"/>
      <c r="U11" s="65"/>
      <c r="V11" s="137">
        <v>8.0</v>
      </c>
      <c r="W11" s="138">
        <v>0.12217731066832496</v>
      </c>
      <c r="X11" s="138">
        <v>0.260423357949704</v>
      </c>
      <c r="Y11" s="138">
        <v>1.1315198094077867</v>
      </c>
      <c r="Z11" s="139">
        <v>1915.0</v>
      </c>
      <c r="AA11" s="139">
        <v>37501.0</v>
      </c>
      <c r="AB11" s="139">
        <v>39416.0</v>
      </c>
      <c r="AC11" s="65"/>
    </row>
    <row r="12" ht="15.75" customHeight="1">
      <c r="A12" s="65"/>
      <c r="B12" s="133">
        <v>9.0</v>
      </c>
      <c r="C12" s="134">
        <v>1351.0</v>
      </c>
      <c r="D12" s="134">
        <v>71.0</v>
      </c>
      <c r="E12" s="134">
        <v>191.0</v>
      </c>
      <c r="F12" s="134">
        <f t="shared" si="1"/>
        <v>1613</v>
      </c>
      <c r="G12" s="135">
        <v>0.8375697458152511</v>
      </c>
      <c r="H12" s="135">
        <v>0.04401735895846249</v>
      </c>
      <c r="I12" s="136">
        <v>0.11841289522628642</v>
      </c>
      <c r="J12" s="120"/>
      <c r="K12" s="133">
        <v>9.0</v>
      </c>
      <c r="L12" s="134">
        <v>2036.0</v>
      </c>
      <c r="M12" s="134">
        <v>6552.0</v>
      </c>
      <c r="N12" s="134">
        <v>21659.0</v>
      </c>
      <c r="O12" s="134">
        <f t="shared" si="2"/>
        <v>30247</v>
      </c>
      <c r="P12" s="135">
        <f t="shared" si="5"/>
        <v>0.06731246074</v>
      </c>
      <c r="Q12" s="135">
        <f t="shared" si="3"/>
        <v>0.216616524</v>
      </c>
      <c r="R12" s="136">
        <f t="shared" si="4"/>
        <v>0.7160710153</v>
      </c>
      <c r="T12" s="65"/>
      <c r="U12" s="65"/>
      <c r="V12" s="137">
        <v>9.0</v>
      </c>
      <c r="W12" s="138">
        <v>0.11689259552866649</v>
      </c>
      <c r="X12" s="138">
        <v>0.24944791212914777</v>
      </c>
      <c r="Y12" s="138">
        <v>1.1339924141557256</v>
      </c>
      <c r="Z12" s="139">
        <v>1613.0</v>
      </c>
      <c r="AA12" s="139">
        <v>30247.0</v>
      </c>
      <c r="AB12" s="139">
        <v>31860.0</v>
      </c>
      <c r="AC12" s="65"/>
    </row>
    <row r="13" ht="15.75" customHeight="1">
      <c r="A13" s="65"/>
      <c r="B13" s="133">
        <v>10.0</v>
      </c>
      <c r="C13" s="134">
        <v>1178.0</v>
      </c>
      <c r="D13" s="134">
        <v>221.0</v>
      </c>
      <c r="E13" s="134">
        <v>310.0</v>
      </c>
      <c r="F13" s="134">
        <f t="shared" si="1"/>
        <v>1709</v>
      </c>
      <c r="G13" s="135">
        <v>0.6892919836161499</v>
      </c>
      <c r="H13" s="135">
        <v>0.12931538911644236</v>
      </c>
      <c r="I13" s="136">
        <v>0.18139262726740785</v>
      </c>
      <c r="J13" s="120"/>
      <c r="K13" s="133">
        <v>10.0</v>
      </c>
      <c r="L13" s="134">
        <v>3169.0</v>
      </c>
      <c r="M13" s="134">
        <v>9393.0</v>
      </c>
      <c r="N13" s="134">
        <v>30027.0</v>
      </c>
      <c r="O13" s="134">
        <f t="shared" si="2"/>
        <v>42589</v>
      </c>
      <c r="P13" s="135">
        <f t="shared" si="5"/>
        <v>0.07440888492</v>
      </c>
      <c r="Q13" s="135">
        <f t="shared" si="3"/>
        <v>0.2205499073</v>
      </c>
      <c r="R13" s="136">
        <f t="shared" si="4"/>
        <v>0.7050412078</v>
      </c>
      <c r="T13" s="65"/>
      <c r="U13" s="65"/>
      <c r="V13" s="137">
        <v>10.0</v>
      </c>
      <c r="W13" s="138">
        <v>0.1533964625768688</v>
      </c>
      <c r="X13" s="138">
        <v>0.31598295586863423</v>
      </c>
      <c r="Y13" s="138">
        <v>1.059910317099336</v>
      </c>
      <c r="Z13" s="139">
        <v>1709.0</v>
      </c>
      <c r="AA13" s="139">
        <v>42589.0</v>
      </c>
      <c r="AB13" s="139">
        <v>44298.0</v>
      </c>
      <c r="AC13" s="65"/>
    </row>
    <row r="14" ht="15.75" customHeight="1">
      <c r="A14" s="65"/>
      <c r="B14" s="133">
        <v>11.0</v>
      </c>
      <c r="C14" s="134">
        <v>4364.0</v>
      </c>
      <c r="D14" s="134">
        <v>412.0</v>
      </c>
      <c r="E14" s="134">
        <v>474.0</v>
      </c>
      <c r="F14" s="134">
        <f t="shared" si="1"/>
        <v>5250</v>
      </c>
      <c r="G14" s="135">
        <v>0.8312380952380952</v>
      </c>
      <c r="H14" s="135">
        <v>0.07847619047619048</v>
      </c>
      <c r="I14" s="136">
        <v>0.09028571428571429</v>
      </c>
      <c r="J14" s="120"/>
      <c r="K14" s="133">
        <v>11.0</v>
      </c>
      <c r="L14" s="134">
        <v>6303.0</v>
      </c>
      <c r="M14" s="134">
        <v>24706.0</v>
      </c>
      <c r="N14" s="134">
        <v>77680.0</v>
      </c>
      <c r="O14" s="134">
        <f t="shared" si="2"/>
        <v>108689</v>
      </c>
      <c r="P14" s="135">
        <f t="shared" si="5"/>
        <v>0.05799114906</v>
      </c>
      <c r="Q14" s="135">
        <f t="shared" si="3"/>
        <v>0.2273091113</v>
      </c>
      <c r="R14" s="136">
        <f t="shared" si="4"/>
        <v>0.7146997396</v>
      </c>
      <c r="T14" s="65"/>
      <c r="U14" s="65"/>
      <c r="V14" s="137">
        <v>11.0</v>
      </c>
      <c r="W14" s="138">
        <v>0.3636668846306118</v>
      </c>
      <c r="X14" s="138">
        <v>0.46123055225753706</v>
      </c>
      <c r="Y14" s="138">
        <v>0.2682775687041832</v>
      </c>
      <c r="Z14" s="139">
        <v>5250.0</v>
      </c>
      <c r="AA14" s="139">
        <v>108689.0</v>
      </c>
      <c r="AB14" s="139">
        <v>113939.0</v>
      </c>
      <c r="AC14" s="65"/>
    </row>
    <row r="15" ht="15.75" customHeight="1">
      <c r="A15" s="65"/>
      <c r="B15" s="133">
        <v>12.0</v>
      </c>
      <c r="C15" s="134">
        <v>7570.0</v>
      </c>
      <c r="D15" s="134">
        <v>2749.0</v>
      </c>
      <c r="E15" s="134">
        <v>634.0</v>
      </c>
      <c r="F15" s="134">
        <f t="shared" si="1"/>
        <v>10953</v>
      </c>
      <c r="G15" s="135">
        <v>0.6911348488998448</v>
      </c>
      <c r="H15" s="135">
        <v>0.2509814662649502</v>
      </c>
      <c r="I15" s="136">
        <v>0.057883684835204965</v>
      </c>
      <c r="J15" s="120"/>
      <c r="K15" s="133">
        <v>12.0</v>
      </c>
      <c r="L15" s="134">
        <v>10277.0</v>
      </c>
      <c r="M15" s="134">
        <v>33974.0</v>
      </c>
      <c r="N15" s="134">
        <v>144512.0</v>
      </c>
      <c r="O15" s="134">
        <f t="shared" si="2"/>
        <v>188763</v>
      </c>
      <c r="P15" s="135">
        <f t="shared" si="5"/>
        <v>0.05444393234</v>
      </c>
      <c r="Q15" s="135">
        <f t="shared" si="3"/>
        <v>0.1799823059</v>
      </c>
      <c r="R15" s="136">
        <f t="shared" si="4"/>
        <v>0.7655737618</v>
      </c>
      <c r="T15" s="65"/>
      <c r="U15" s="65"/>
      <c r="V15" s="137">
        <v>12.0</v>
      </c>
      <c r="W15" s="138">
        <v>0.20543316947666224</v>
      </c>
      <c r="X15" s="138">
        <v>0.4005418605921579</v>
      </c>
      <c r="Y15" s="138">
        <v>0.9497428853019793</v>
      </c>
      <c r="Z15" s="139">
        <v>10953.0</v>
      </c>
      <c r="AA15" s="139">
        <v>188763.0</v>
      </c>
      <c r="AB15" s="139">
        <v>199716.0</v>
      </c>
      <c r="AC15" s="65"/>
    </row>
    <row r="16" ht="15.75" customHeight="1">
      <c r="A16" s="65"/>
      <c r="B16" s="133">
        <v>13.0</v>
      </c>
      <c r="C16" s="134">
        <v>1651.0</v>
      </c>
      <c r="D16" s="134">
        <v>95.0</v>
      </c>
      <c r="E16" s="134">
        <v>171.0</v>
      </c>
      <c r="F16" s="134">
        <f t="shared" si="1"/>
        <v>1917</v>
      </c>
      <c r="G16" s="135">
        <v>0.8612415232133542</v>
      </c>
      <c r="H16" s="135">
        <v>0.0495565988523735</v>
      </c>
      <c r="I16" s="136">
        <v>0.0892018779342723</v>
      </c>
      <c r="J16" s="120"/>
      <c r="K16" s="133">
        <v>13.0</v>
      </c>
      <c r="L16" s="134">
        <v>3225.0</v>
      </c>
      <c r="M16" s="134">
        <v>10606.0</v>
      </c>
      <c r="N16" s="134">
        <v>32182.0</v>
      </c>
      <c r="O16" s="134">
        <f t="shared" si="2"/>
        <v>46013</v>
      </c>
      <c r="P16" s="135">
        <f t="shared" si="5"/>
        <v>0.07008888792</v>
      </c>
      <c r="Q16" s="135">
        <f t="shared" si="3"/>
        <v>0.2305000761</v>
      </c>
      <c r="R16" s="136">
        <f t="shared" si="4"/>
        <v>0.699411036</v>
      </c>
      <c r="T16" s="65"/>
      <c r="U16" s="65"/>
      <c r="V16" s="137">
        <v>13.0</v>
      </c>
      <c r="W16" s="138">
        <v>0.20039808565032524</v>
      </c>
      <c r="X16" s="138">
        <v>0.3595948969695888</v>
      </c>
      <c r="Y16" s="138">
        <v>0.7944028547111285</v>
      </c>
      <c r="Z16" s="139">
        <v>1917.0</v>
      </c>
      <c r="AA16" s="139">
        <v>46013.0</v>
      </c>
      <c r="AB16" s="139">
        <v>47930.0</v>
      </c>
      <c r="AC16" s="65"/>
    </row>
    <row r="17" ht="15.75" customHeight="1">
      <c r="A17" s="65"/>
      <c r="B17" s="133">
        <v>14.0</v>
      </c>
      <c r="C17" s="134">
        <v>1984.0</v>
      </c>
      <c r="D17" s="134">
        <v>114.0</v>
      </c>
      <c r="E17" s="134">
        <v>110.0</v>
      </c>
      <c r="F17" s="134">
        <f t="shared" si="1"/>
        <v>2208</v>
      </c>
      <c r="G17" s="135">
        <v>0.8985507246376812</v>
      </c>
      <c r="H17" s="135">
        <v>0.051630434782608696</v>
      </c>
      <c r="I17" s="136">
        <v>0.049818840579710144</v>
      </c>
      <c r="J17" s="120"/>
      <c r="K17" s="133">
        <v>14.0</v>
      </c>
      <c r="L17" s="134">
        <v>4516.0</v>
      </c>
      <c r="M17" s="134">
        <v>14578.0</v>
      </c>
      <c r="N17" s="134">
        <v>50052.0</v>
      </c>
      <c r="O17" s="134">
        <f t="shared" si="2"/>
        <v>69146</v>
      </c>
      <c r="P17" s="135">
        <f t="shared" si="5"/>
        <v>0.0653110809</v>
      </c>
      <c r="Q17" s="135">
        <f t="shared" si="3"/>
        <v>0.2108292598</v>
      </c>
      <c r="R17" s="136">
        <f t="shared" si="4"/>
        <v>0.7238596593</v>
      </c>
      <c r="T17" s="65"/>
      <c r="U17" s="65"/>
      <c r="V17" s="137">
        <v>14.0</v>
      </c>
      <c r="W17" s="138">
        <v>0.15664360972734542</v>
      </c>
      <c r="X17" s="138">
        <v>0.31682838577331957</v>
      </c>
      <c r="Y17" s="138">
        <v>1.022606516313002</v>
      </c>
      <c r="Z17" s="139">
        <v>2208.0</v>
      </c>
      <c r="AA17" s="139">
        <v>69146.0</v>
      </c>
      <c r="AB17" s="139">
        <v>71354.0</v>
      </c>
      <c r="AC17" s="65"/>
    </row>
    <row r="18" ht="15.75" customHeight="1">
      <c r="A18" s="65"/>
      <c r="B18" s="133">
        <v>15.0</v>
      </c>
      <c r="C18" s="134">
        <v>3459.0</v>
      </c>
      <c r="D18" s="134">
        <v>483.0</v>
      </c>
      <c r="E18" s="134">
        <v>354.0</v>
      </c>
      <c r="F18" s="134">
        <f t="shared" si="1"/>
        <v>4296</v>
      </c>
      <c r="G18" s="135">
        <v>0.8051675977653632</v>
      </c>
      <c r="H18" s="135">
        <v>0.11243016759776536</v>
      </c>
      <c r="I18" s="136">
        <v>0.0824022346368715</v>
      </c>
      <c r="J18" s="120"/>
      <c r="K18" s="133">
        <v>15.0</v>
      </c>
      <c r="L18" s="134">
        <v>3983.0</v>
      </c>
      <c r="M18" s="134">
        <v>13273.0</v>
      </c>
      <c r="N18" s="134">
        <v>51077.0</v>
      </c>
      <c r="O18" s="134">
        <f t="shared" si="2"/>
        <v>68333</v>
      </c>
      <c r="P18" s="135">
        <f t="shared" si="5"/>
        <v>0.05828808921</v>
      </c>
      <c r="Q18" s="135">
        <f t="shared" si="3"/>
        <v>0.1942399719</v>
      </c>
      <c r="R18" s="136">
        <f t="shared" si="4"/>
        <v>0.7474719389</v>
      </c>
      <c r="T18" s="65"/>
      <c r="U18" s="65"/>
      <c r="V18" s="137">
        <v>15.0</v>
      </c>
      <c r="W18" s="138">
        <v>0.09995708565089009</v>
      </c>
      <c r="X18" s="138">
        <v>0.22500686980555795</v>
      </c>
      <c r="Y18" s="138">
        <v>1.251034714951739</v>
      </c>
      <c r="Z18" s="139">
        <v>4296.0</v>
      </c>
      <c r="AA18" s="139">
        <v>68333.0</v>
      </c>
      <c r="AB18" s="139">
        <v>72629.0</v>
      </c>
      <c r="AC18" s="65"/>
    </row>
    <row r="19" ht="15.75" customHeight="1">
      <c r="A19" s="65"/>
      <c r="B19" s="143" t="s">
        <v>38</v>
      </c>
      <c r="C19" s="144">
        <f t="shared" ref="C19:F19" si="6">SUM(C4:C18)</f>
        <v>43516</v>
      </c>
      <c r="D19" s="144">
        <f t="shared" si="6"/>
        <v>8836</v>
      </c>
      <c r="E19" s="144">
        <f t="shared" si="6"/>
        <v>4909</v>
      </c>
      <c r="F19" s="144">
        <f t="shared" si="6"/>
        <v>57261</v>
      </c>
      <c r="G19" s="145"/>
      <c r="H19" s="146"/>
      <c r="I19" s="147"/>
      <c r="J19" s="148"/>
      <c r="K19" s="143" t="s">
        <v>38</v>
      </c>
      <c r="L19" s="144">
        <f t="shared" ref="L19:O19" si="7">SUM(L4:L18)</f>
        <v>77832</v>
      </c>
      <c r="M19" s="144">
        <f t="shared" si="7"/>
        <v>264556</v>
      </c>
      <c r="N19" s="144">
        <f t="shared" si="7"/>
        <v>958667</v>
      </c>
      <c r="O19" s="144">
        <f t="shared" si="7"/>
        <v>1301055</v>
      </c>
      <c r="P19" s="149"/>
      <c r="Q19" s="150"/>
      <c r="R19" s="151"/>
      <c r="T19" s="65"/>
      <c r="U19" s="65"/>
      <c r="V19" s="152" t="s">
        <v>30</v>
      </c>
      <c r="W19" s="153"/>
      <c r="X19" s="153"/>
      <c r="Y19" s="154"/>
      <c r="Z19" s="155">
        <v>57261.0</v>
      </c>
      <c r="AA19" s="155">
        <v>1301055.0</v>
      </c>
      <c r="AB19" s="155">
        <v>1358316.0</v>
      </c>
      <c r="AC19" s="65"/>
    </row>
    <row r="20" ht="15.75" customHeight="1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ht="15.75" customHeight="1">
      <c r="A21" s="65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</row>
    <row r="22" ht="15.75" customHeight="1">
      <c r="A22" s="65"/>
      <c r="B22" s="156" t="s">
        <v>98</v>
      </c>
      <c r="C22" s="31"/>
      <c r="D22" s="31"/>
      <c r="E22" s="31"/>
      <c r="F22" s="31"/>
      <c r="G22" s="31"/>
      <c r="H22" s="32"/>
      <c r="I22" s="157"/>
      <c r="K22" s="158" t="s">
        <v>99</v>
      </c>
      <c r="L22" s="31"/>
      <c r="M22" s="31"/>
      <c r="N22" s="31"/>
      <c r="O22" s="31"/>
      <c r="P22" s="31"/>
      <c r="Q22" s="32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</row>
    <row r="23" ht="15.75" customHeight="1">
      <c r="A23" s="65"/>
      <c r="B23" s="159" t="s">
        <v>86</v>
      </c>
      <c r="C23" s="160" t="s">
        <v>87</v>
      </c>
      <c r="D23" s="160" t="s">
        <v>88</v>
      </c>
      <c r="E23" s="160" t="s">
        <v>89</v>
      </c>
      <c r="F23" s="160" t="s">
        <v>90</v>
      </c>
      <c r="G23" s="160" t="s">
        <v>91</v>
      </c>
      <c r="H23" s="161" t="s">
        <v>92</v>
      </c>
      <c r="I23" s="120"/>
      <c r="K23" s="162" t="s">
        <v>86</v>
      </c>
      <c r="L23" s="163" t="s">
        <v>87</v>
      </c>
      <c r="M23" s="163" t="s">
        <v>88</v>
      </c>
      <c r="N23" s="163" t="s">
        <v>89</v>
      </c>
      <c r="O23" s="163" t="s">
        <v>90</v>
      </c>
      <c r="P23" s="163" t="s">
        <v>91</v>
      </c>
      <c r="Q23" s="164" t="s">
        <v>92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</row>
    <row r="24" ht="15.75" customHeight="1">
      <c r="A24" s="65"/>
      <c r="B24" s="165">
        <v>1312.0</v>
      </c>
      <c r="C24" s="166">
        <v>95.0</v>
      </c>
      <c r="D24" s="166">
        <v>116.0</v>
      </c>
      <c r="E24" s="166">
        <f>sum(B24:D24)</f>
        <v>1523</v>
      </c>
      <c r="F24" s="167">
        <v>0.8615</v>
      </c>
      <c r="G24" s="167">
        <v>0.0624</v>
      </c>
      <c r="H24" s="168">
        <v>0.0762</v>
      </c>
      <c r="I24" s="120"/>
      <c r="K24" s="165">
        <v>1603.0</v>
      </c>
      <c r="L24" s="166">
        <v>49.0</v>
      </c>
      <c r="M24" s="166">
        <v>58.0</v>
      </c>
      <c r="N24" s="166">
        <f>sum(K24:M24)</f>
        <v>1710</v>
      </c>
      <c r="O24" s="167">
        <f>K24/N24</f>
        <v>0.9374269006</v>
      </c>
      <c r="P24" s="167">
        <f>L24/N24</f>
        <v>0.02865497076</v>
      </c>
      <c r="Q24" s="168">
        <f>M24/N24</f>
        <v>0.03391812865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</row>
    <row r="25" ht="15.75" customHeight="1">
      <c r="A25" s="65"/>
      <c r="B25" s="120"/>
      <c r="C25" s="120"/>
      <c r="D25" s="120"/>
      <c r="E25" s="120"/>
      <c r="F25" s="120"/>
      <c r="G25" s="120"/>
      <c r="H25" s="120"/>
      <c r="I25" s="120"/>
      <c r="K25" s="120"/>
      <c r="L25" s="120"/>
      <c r="M25" s="120"/>
      <c r="N25" s="120"/>
      <c r="O25" s="120"/>
      <c r="P25" s="120"/>
      <c r="Q25" s="120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</row>
    <row r="26" ht="15.75" customHeight="1">
      <c r="A26" s="65"/>
      <c r="B26" s="156" t="s">
        <v>100</v>
      </c>
      <c r="C26" s="31"/>
      <c r="D26" s="31"/>
      <c r="E26" s="31"/>
      <c r="F26" s="31"/>
      <c r="G26" s="31"/>
      <c r="H26" s="32"/>
      <c r="I26" s="157"/>
      <c r="K26" s="158" t="s">
        <v>101</v>
      </c>
      <c r="L26" s="31"/>
      <c r="M26" s="31"/>
      <c r="N26" s="31"/>
      <c r="O26" s="31"/>
      <c r="P26" s="31"/>
      <c r="Q26" s="32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</row>
    <row r="27" ht="15.75" customHeight="1">
      <c r="A27" s="65"/>
      <c r="B27" s="159" t="s">
        <v>86</v>
      </c>
      <c r="C27" s="160" t="s">
        <v>87</v>
      </c>
      <c r="D27" s="160" t="s">
        <v>88</v>
      </c>
      <c r="E27" s="160" t="s">
        <v>89</v>
      </c>
      <c r="F27" s="160" t="s">
        <v>90</v>
      </c>
      <c r="G27" s="160" t="s">
        <v>91</v>
      </c>
      <c r="H27" s="161" t="s">
        <v>92</v>
      </c>
      <c r="I27" s="120"/>
      <c r="K27" s="162" t="s">
        <v>86</v>
      </c>
      <c r="L27" s="163" t="s">
        <v>87</v>
      </c>
      <c r="M27" s="163" t="s">
        <v>88</v>
      </c>
      <c r="N27" s="163" t="s">
        <v>89</v>
      </c>
      <c r="O27" s="163" t="s">
        <v>90</v>
      </c>
      <c r="P27" s="163" t="s">
        <v>91</v>
      </c>
      <c r="Q27" s="164" t="s">
        <v>92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</row>
    <row r="28" ht="15.75" customHeight="1">
      <c r="A28" s="65"/>
      <c r="B28" s="165">
        <v>322.0</v>
      </c>
      <c r="C28" s="166">
        <v>649.0</v>
      </c>
      <c r="D28" s="166">
        <v>1583.0</v>
      </c>
      <c r="E28" s="166">
        <f>sum(B28:D28)</f>
        <v>2554</v>
      </c>
      <c r="F28" s="167">
        <f>B28/E28</f>
        <v>0.1260767424</v>
      </c>
      <c r="G28" s="167">
        <f>C28/E28</f>
        <v>0.2541111981</v>
      </c>
      <c r="H28" s="168">
        <f>D28/E28</f>
        <v>0.6198120595</v>
      </c>
      <c r="I28" s="120"/>
      <c r="K28" s="165">
        <v>3040.0</v>
      </c>
      <c r="L28" s="166">
        <v>6184.0</v>
      </c>
      <c r="M28" s="166">
        <v>16947.0</v>
      </c>
      <c r="N28" s="166">
        <f>sum(K28:M28)</f>
        <v>26171</v>
      </c>
      <c r="O28" s="167">
        <f>K28/N28</f>
        <v>0.1161591074</v>
      </c>
      <c r="P28" s="167">
        <f>L28/N28</f>
        <v>0.236292079</v>
      </c>
      <c r="Q28" s="168">
        <f>M28/N28</f>
        <v>0.6475488136</v>
      </c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</row>
    <row r="29" ht="15.75" customHeight="1">
      <c r="A29" s="65"/>
      <c r="B29" s="120"/>
      <c r="C29" s="120"/>
      <c r="D29" s="120"/>
      <c r="E29" s="120"/>
      <c r="F29" s="120"/>
      <c r="G29" s="120"/>
      <c r="H29" s="120"/>
      <c r="I29" s="120"/>
      <c r="K29" s="120"/>
      <c r="L29" s="120"/>
      <c r="M29" s="120"/>
      <c r="N29" s="120"/>
      <c r="O29" s="120"/>
      <c r="P29" s="120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ht="15.75" customHeight="1">
      <c r="A30" s="65"/>
      <c r="B30" s="156" t="s">
        <v>102</v>
      </c>
      <c r="C30" s="31"/>
      <c r="D30" s="31"/>
      <c r="E30" s="31"/>
      <c r="F30" s="31"/>
      <c r="G30" s="32"/>
      <c r="H30" s="120"/>
      <c r="I30" s="120"/>
      <c r="K30" s="158" t="s">
        <v>103</v>
      </c>
      <c r="L30" s="31"/>
      <c r="M30" s="31"/>
      <c r="N30" s="31"/>
      <c r="O30" s="31"/>
      <c r="P30" s="32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ht="15.75" customHeight="1">
      <c r="A31" s="65"/>
      <c r="B31" s="159" t="s">
        <v>51</v>
      </c>
      <c r="C31" s="160" t="s">
        <v>104</v>
      </c>
      <c r="D31" s="160" t="s">
        <v>9</v>
      </c>
      <c r="E31" s="160" t="s">
        <v>105</v>
      </c>
      <c r="F31" s="160" t="s">
        <v>106</v>
      </c>
      <c r="G31" s="161" t="s">
        <v>107</v>
      </c>
      <c r="H31" s="65"/>
      <c r="I31" s="157"/>
      <c r="K31" s="162" t="s">
        <v>51</v>
      </c>
      <c r="L31" s="163" t="s">
        <v>104</v>
      </c>
      <c r="M31" s="163" t="s">
        <v>9</v>
      </c>
      <c r="N31" s="163" t="s">
        <v>95</v>
      </c>
      <c r="O31" s="163" t="s">
        <v>96</v>
      </c>
      <c r="P31" s="164" t="s">
        <v>97</v>
      </c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ht="15.75" customHeight="1">
      <c r="A32" s="65"/>
      <c r="B32" s="169">
        <v>0.127</v>
      </c>
      <c r="C32" s="167">
        <v>0.2377</v>
      </c>
      <c r="D32" s="167">
        <v>0.8715</v>
      </c>
      <c r="E32" s="166">
        <v>1523.0</v>
      </c>
      <c r="F32" s="166">
        <f>E28</f>
        <v>2554</v>
      </c>
      <c r="G32" s="170">
        <f>E32+F32</f>
        <v>4077</v>
      </c>
      <c r="H32" s="65"/>
      <c r="I32" s="120"/>
      <c r="K32" s="169">
        <v>0.1757</v>
      </c>
      <c r="L32" s="167">
        <v>0.2949</v>
      </c>
      <c r="M32" s="167">
        <v>0.6787</v>
      </c>
      <c r="N32" s="166">
        <v>6313.0</v>
      </c>
      <c r="O32" s="166">
        <v>26171.0</v>
      </c>
      <c r="P32" s="170">
        <f>N32+O32</f>
        <v>32484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ht="15.75" customHeight="1">
      <c r="A33" s="65"/>
      <c r="B33" s="65"/>
      <c r="C33" s="65"/>
      <c r="D33" s="65"/>
      <c r="E33" s="65"/>
      <c r="F33" s="65"/>
      <c r="G33" s="65"/>
      <c r="H33" s="65"/>
      <c r="I33" s="120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ht="15.75" customHeight="1">
      <c r="A34" s="65"/>
      <c r="B34" s="65"/>
      <c r="C34" s="65"/>
      <c r="D34" s="65"/>
      <c r="E34" s="65"/>
      <c r="F34" s="113"/>
      <c r="G34" s="171"/>
      <c r="H34" s="65"/>
      <c r="I34" s="120"/>
      <c r="J34" s="120"/>
      <c r="K34" s="120"/>
      <c r="L34" s="120"/>
      <c r="M34" s="120"/>
      <c r="N34" s="120"/>
      <c r="O34" s="120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</row>
    <row r="35" ht="15.75" customHeight="1">
      <c r="A35" s="65"/>
      <c r="B35" s="65"/>
      <c r="C35" s="65"/>
      <c r="D35" s="65"/>
      <c r="E35" s="65"/>
      <c r="F35" s="65"/>
      <c r="G35" s="65"/>
      <c r="H35" s="65"/>
      <c r="I35" s="1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ht="15.75" customHeight="1">
      <c r="A36" s="65"/>
      <c r="B36" s="65"/>
      <c r="C36" s="65"/>
      <c r="D36" s="65"/>
      <c r="E36" s="65"/>
      <c r="F36" s="65"/>
      <c r="G36" s="65"/>
      <c r="H36" s="65"/>
      <c r="I36" s="120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ht="15.75" customHeight="1">
      <c r="A37" s="65"/>
      <c r="B37" s="65"/>
      <c r="C37" s="65"/>
      <c r="D37" s="65"/>
      <c r="E37" s="65"/>
      <c r="F37" s="65"/>
      <c r="G37" s="65"/>
      <c r="H37" s="65"/>
      <c r="I37" s="120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</row>
    <row r="38" ht="15.75" customHeight="1">
      <c r="A38" s="65"/>
      <c r="B38" s="120"/>
      <c r="C38" s="120"/>
      <c r="D38" s="120"/>
      <c r="E38" s="120"/>
      <c r="F38" s="120"/>
      <c r="G38" s="120"/>
      <c r="H38" s="120"/>
      <c r="I38" s="120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</row>
    <row r="39" ht="15.75" customHeight="1">
      <c r="A39" s="65"/>
      <c r="B39" s="120"/>
      <c r="C39" s="120"/>
      <c r="D39" s="120"/>
      <c r="E39" s="120"/>
      <c r="F39" s="120"/>
      <c r="G39" s="120"/>
      <c r="H39" s="120"/>
      <c r="I39" s="120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ht="15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</row>
    <row r="41" ht="15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ht="15.7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</row>
    <row r="43" ht="15.7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ht="15.7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</row>
    <row r="45" ht="15.7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ht="15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ht="15.7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</row>
    <row r="48" ht="15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</row>
    <row r="49" ht="15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</row>
    <row r="50" ht="15.7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</row>
    <row r="51" ht="15.7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</row>
    <row r="52" ht="15.7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</row>
    <row r="53" ht="15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</row>
    <row r="54" ht="15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</row>
    <row r="55" ht="15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</row>
    <row r="56" ht="15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</row>
    <row r="57" ht="15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</row>
    <row r="58" ht="15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</row>
    <row r="59" ht="15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</row>
    <row r="60" ht="15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</row>
    <row r="61" ht="15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</row>
    <row r="62" ht="15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</row>
    <row r="63" ht="15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ht="15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ht="15.7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ht="15.7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ht="15.7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ht="15.7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ht="15.7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ht="15.7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ht="15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ht="15.7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ht="15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ht="15.7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ht="15.7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ht="15.7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ht="15.7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ht="15.7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ht="15.7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ht="15.7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ht="15.7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ht="15.7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ht="15.7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ht="15.7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ht="15.7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ht="15.7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ht="15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ht="15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ht="15.7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ht="15.7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ht="15.7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ht="15.7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ht="15.7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ht="15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ht="15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ht="15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ht="15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ht="15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ht="15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ht="15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  <row r="101" ht="15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</row>
    <row r="102" ht="15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</row>
    <row r="103" ht="15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</row>
    <row r="104" ht="15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</row>
    <row r="105" ht="15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</row>
    <row r="106" ht="15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</row>
    <row r="107" ht="15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</row>
    <row r="108" ht="15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</row>
    <row r="109" ht="15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</row>
    <row r="110" ht="15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</row>
    <row r="111" ht="15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</row>
    <row r="112" ht="15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</row>
    <row r="113" ht="15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</row>
    <row r="114" ht="15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</row>
    <row r="115" ht="15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</row>
    <row r="116" ht="15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</row>
    <row r="117" ht="15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</row>
    <row r="118" ht="15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</row>
    <row r="119" ht="15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</row>
    <row r="120" ht="15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</row>
    <row r="121" ht="15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</row>
    <row r="122" ht="15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</row>
    <row r="123" ht="15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</row>
    <row r="124" ht="15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</row>
    <row r="125" ht="15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</row>
    <row r="126" ht="15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</row>
    <row r="127" ht="15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</row>
    <row r="128" ht="15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</row>
    <row r="129" ht="15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</row>
    <row r="130" ht="15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</row>
    <row r="131" ht="15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</row>
    <row r="132" ht="15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</row>
    <row r="133" ht="15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</row>
    <row r="134" ht="15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</row>
    <row r="135" ht="15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</row>
    <row r="136" ht="15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</row>
    <row r="137" ht="15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</row>
    <row r="138" ht="15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</row>
    <row r="139" ht="15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</row>
    <row r="140" ht="15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</row>
    <row r="141" ht="15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</row>
    <row r="142" ht="15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</row>
    <row r="143" ht="15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</row>
    <row r="144" ht="15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</row>
    <row r="145" ht="15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</row>
    <row r="146" ht="15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</row>
    <row r="147" ht="15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</row>
    <row r="148" ht="15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</row>
    <row r="149" ht="15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</row>
    <row r="150" ht="15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</row>
    <row r="151" ht="15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</row>
    <row r="152" ht="15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</row>
    <row r="153" ht="15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</row>
    <row r="154" ht="15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</row>
    <row r="155" ht="15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</row>
    <row r="156" ht="15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</row>
    <row r="157" ht="15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</row>
    <row r="158" ht="15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</row>
    <row r="159" ht="15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</row>
    <row r="160" ht="15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</row>
    <row r="161" ht="15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</row>
    <row r="162" ht="15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</row>
    <row r="163" ht="15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</row>
    <row r="164" ht="15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</row>
    <row r="165" ht="15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</row>
    <row r="166" ht="15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</row>
    <row r="167" ht="15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</row>
    <row r="168" ht="15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</row>
    <row r="169" ht="15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</row>
    <row r="170" ht="15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ht="15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</row>
    <row r="172" ht="15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ht="15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ht="15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</row>
    <row r="175" ht="15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</row>
    <row r="176" ht="15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</row>
    <row r="177" ht="15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</row>
    <row r="178" ht="15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</row>
    <row r="179" ht="15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</row>
    <row r="180" ht="15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</row>
    <row r="181" ht="15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</row>
    <row r="182" ht="15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</row>
    <row r="183" ht="15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</row>
    <row r="184" ht="15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</row>
    <row r="185" ht="15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</row>
    <row r="186" ht="15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</row>
    <row r="187" ht="15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</row>
    <row r="188" ht="15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</row>
    <row r="189" ht="15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</row>
    <row r="190" ht="15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</row>
    <row r="191" ht="15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</row>
    <row r="192" ht="15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</row>
    <row r="193" ht="15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</row>
    <row r="194" ht="15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</row>
    <row r="195" ht="15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</row>
    <row r="196" ht="15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</row>
    <row r="197" ht="15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</row>
    <row r="198" ht="15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</row>
    <row r="199" ht="15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</row>
    <row r="200" ht="15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</row>
    <row r="201" ht="15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</row>
    <row r="202" ht="15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</row>
    <row r="203" ht="15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</row>
    <row r="204" ht="15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</row>
    <row r="205" ht="15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</row>
    <row r="206" ht="15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</row>
    <row r="207" ht="15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</row>
    <row r="208" ht="15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</row>
    <row r="209" ht="15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</row>
    <row r="210" ht="15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</row>
    <row r="211" ht="15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</row>
    <row r="212" ht="15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</row>
    <row r="213" ht="15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</row>
    <row r="214" ht="15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</row>
    <row r="215" ht="15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</row>
    <row r="216" ht="15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</row>
    <row r="217" ht="15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</row>
    <row r="218" ht="15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</row>
    <row r="219" ht="15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</row>
    <row r="220" ht="15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</row>
    <row r="221" ht="15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</row>
    <row r="222" ht="15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</row>
    <row r="223" ht="15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</row>
    <row r="224" ht="15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</row>
    <row r="225" ht="15.7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</row>
    <row r="226" ht="15.7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</row>
    <row r="227" ht="15.7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</row>
    <row r="228" ht="15.7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</row>
    <row r="229" ht="15.7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</row>
    <row r="230" ht="15.7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</row>
    <row r="231" ht="15.7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</row>
    <row r="232" ht="15.7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30:G30"/>
    <mergeCell ref="K30:P30"/>
    <mergeCell ref="B2:I2"/>
    <mergeCell ref="K2:R2"/>
    <mergeCell ref="V2:AB2"/>
    <mergeCell ref="B22:H22"/>
    <mergeCell ref="K22:Q22"/>
    <mergeCell ref="B26:H26"/>
    <mergeCell ref="K26:Q2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3" width="12.88"/>
    <col customWidth="1" min="4" max="4" width="24.38"/>
    <col customWidth="1" min="5" max="5" width="27.38"/>
    <col customWidth="1" min="6" max="6" width="15.38"/>
    <col customWidth="1" min="7" max="7" width="25.63"/>
    <col customWidth="1" min="8" max="8" width="19.5"/>
    <col customWidth="1" min="9" max="9" width="19.63"/>
    <col customWidth="1" min="10" max="10" width="13.63"/>
  </cols>
  <sheetData>
    <row r="1" ht="15.75" customHeight="1">
      <c r="A1" s="157"/>
      <c r="B1" s="157"/>
      <c r="C1" s="172"/>
      <c r="D1" s="157"/>
      <c r="E1" s="157"/>
      <c r="F1" s="172"/>
      <c r="G1" s="157"/>
      <c r="H1" s="157"/>
      <c r="I1" s="157"/>
      <c r="J1" s="157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</row>
    <row r="2" ht="30.75" customHeight="1">
      <c r="A2" s="157"/>
      <c r="B2" s="174" t="s">
        <v>108</v>
      </c>
      <c r="C2" s="5"/>
      <c r="D2" s="5"/>
      <c r="E2" s="5"/>
      <c r="F2" s="5"/>
      <c r="G2" s="5"/>
      <c r="H2" s="5"/>
      <c r="I2" s="5"/>
      <c r="J2" s="6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</row>
    <row r="3" ht="15.75" customHeight="1">
      <c r="A3" s="157"/>
      <c r="B3" s="176" t="s">
        <v>1</v>
      </c>
      <c r="C3" s="177" t="s">
        <v>109</v>
      </c>
      <c r="D3" s="177" t="s">
        <v>110</v>
      </c>
      <c r="E3" s="177" t="s">
        <v>111</v>
      </c>
      <c r="F3" s="177" t="s">
        <v>112</v>
      </c>
      <c r="G3" s="177" t="s">
        <v>113</v>
      </c>
      <c r="H3" s="177" t="s">
        <v>114</v>
      </c>
      <c r="I3" s="177" t="s">
        <v>115</v>
      </c>
      <c r="J3" s="178" t="s">
        <v>116</v>
      </c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ht="15.75" customHeight="1">
      <c r="A4" s="157"/>
      <c r="B4" s="179">
        <v>1.0</v>
      </c>
      <c r="C4" s="180">
        <v>1710.0</v>
      </c>
      <c r="D4" s="181">
        <f t="shared" ref="D4:D18" si="1">C4*331</f>
        <v>566010</v>
      </c>
      <c r="E4" s="181">
        <f t="shared" ref="E4:E18" si="2">C4*2971</f>
        <v>5080410</v>
      </c>
      <c r="F4" s="180">
        <v>38082.0</v>
      </c>
      <c r="G4" s="181">
        <f t="shared" ref="G4:G18" si="3">F4*56.5</f>
        <v>2151633</v>
      </c>
      <c r="H4" s="181">
        <f t="shared" ref="H4:H19" si="4">D4+G4</f>
        <v>2717643</v>
      </c>
      <c r="I4" s="181">
        <f t="shared" ref="I4:I19" si="5">E4+G4</f>
        <v>7232043</v>
      </c>
      <c r="J4" s="182">
        <f t="shared" ref="J4:J19" si="6">SUM(C4,F4)</f>
        <v>39792</v>
      </c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</row>
    <row r="5" ht="15.75" customHeight="1">
      <c r="A5" s="157"/>
      <c r="B5" s="179">
        <v>2.0</v>
      </c>
      <c r="C5" s="180">
        <v>3549.0</v>
      </c>
      <c r="D5" s="181">
        <f t="shared" si="1"/>
        <v>1174719</v>
      </c>
      <c r="E5" s="181">
        <f t="shared" si="2"/>
        <v>10544079</v>
      </c>
      <c r="F5" s="180">
        <v>76926.0</v>
      </c>
      <c r="G5" s="181">
        <f t="shared" si="3"/>
        <v>4346319</v>
      </c>
      <c r="H5" s="181">
        <f t="shared" si="4"/>
        <v>5521038</v>
      </c>
      <c r="I5" s="181">
        <f t="shared" si="5"/>
        <v>14890398</v>
      </c>
      <c r="J5" s="182">
        <f t="shared" si="6"/>
        <v>80475</v>
      </c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</row>
    <row r="6" ht="15.75" customHeight="1">
      <c r="A6" s="157"/>
      <c r="B6" s="179">
        <v>3.0</v>
      </c>
      <c r="C6" s="180">
        <v>6011.0</v>
      </c>
      <c r="D6" s="181">
        <f t="shared" si="1"/>
        <v>1989641</v>
      </c>
      <c r="E6" s="181">
        <f t="shared" si="2"/>
        <v>17858681</v>
      </c>
      <c r="F6" s="180">
        <v>103111.0</v>
      </c>
      <c r="G6" s="183">
        <f t="shared" si="3"/>
        <v>5825771.5</v>
      </c>
      <c r="H6" s="181">
        <f t="shared" si="4"/>
        <v>7815412.5</v>
      </c>
      <c r="I6" s="181">
        <f t="shared" si="5"/>
        <v>23684452.5</v>
      </c>
      <c r="J6" s="182">
        <f t="shared" si="6"/>
        <v>109122</v>
      </c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</row>
    <row r="7" ht="15.75" customHeight="1">
      <c r="A7" s="157"/>
      <c r="B7" s="179">
        <v>4.0</v>
      </c>
      <c r="C7" s="180">
        <v>4166.0</v>
      </c>
      <c r="D7" s="181">
        <f t="shared" si="1"/>
        <v>1378946</v>
      </c>
      <c r="E7" s="181">
        <f t="shared" si="2"/>
        <v>12377186</v>
      </c>
      <c r="F7" s="180">
        <v>172449.0</v>
      </c>
      <c r="G7" s="183">
        <f t="shared" si="3"/>
        <v>9743368.5</v>
      </c>
      <c r="H7" s="181">
        <f t="shared" si="4"/>
        <v>11122314.5</v>
      </c>
      <c r="I7" s="181">
        <f t="shared" si="5"/>
        <v>22120554.5</v>
      </c>
      <c r="J7" s="182">
        <f t="shared" si="6"/>
        <v>176615</v>
      </c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</row>
    <row r="8" ht="15.75" customHeight="1">
      <c r="A8" s="157"/>
      <c r="B8" s="179">
        <v>5.0</v>
      </c>
      <c r="C8" s="180">
        <v>4002.0</v>
      </c>
      <c r="D8" s="181">
        <f t="shared" si="1"/>
        <v>1324662</v>
      </c>
      <c r="E8" s="181">
        <f t="shared" si="2"/>
        <v>11889942</v>
      </c>
      <c r="F8" s="180">
        <v>105173.0</v>
      </c>
      <c r="G8" s="183">
        <f t="shared" si="3"/>
        <v>5942274.5</v>
      </c>
      <c r="H8" s="181">
        <f t="shared" si="4"/>
        <v>7266936.5</v>
      </c>
      <c r="I8" s="181">
        <f t="shared" si="5"/>
        <v>17832216.5</v>
      </c>
      <c r="J8" s="182">
        <f t="shared" si="6"/>
        <v>109175</v>
      </c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</row>
    <row r="9" ht="15.75" customHeight="1">
      <c r="A9" s="157"/>
      <c r="B9" s="179">
        <v>6.0</v>
      </c>
      <c r="C9" s="180">
        <v>3821.0</v>
      </c>
      <c r="D9" s="181">
        <f t="shared" si="1"/>
        <v>1264751</v>
      </c>
      <c r="E9" s="181">
        <f t="shared" si="2"/>
        <v>11352191</v>
      </c>
      <c r="F9" s="180">
        <v>68683.0</v>
      </c>
      <c r="G9" s="183">
        <f t="shared" si="3"/>
        <v>3880589.5</v>
      </c>
      <c r="H9" s="181">
        <f t="shared" si="4"/>
        <v>5145340.5</v>
      </c>
      <c r="I9" s="181">
        <f t="shared" si="5"/>
        <v>15232780.5</v>
      </c>
      <c r="J9" s="182">
        <f t="shared" si="6"/>
        <v>72504</v>
      </c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</row>
    <row r="10" ht="15.75" customHeight="1">
      <c r="A10" s="157"/>
      <c r="B10" s="179">
        <v>7.0</v>
      </c>
      <c r="C10" s="180">
        <v>4141.0</v>
      </c>
      <c r="D10" s="181">
        <f t="shared" si="1"/>
        <v>1370671</v>
      </c>
      <c r="E10" s="181">
        <f t="shared" si="2"/>
        <v>12302911</v>
      </c>
      <c r="F10" s="180">
        <v>145350.0</v>
      </c>
      <c r="G10" s="181">
        <f t="shared" si="3"/>
        <v>8212275</v>
      </c>
      <c r="H10" s="181">
        <f t="shared" si="4"/>
        <v>9582946</v>
      </c>
      <c r="I10" s="181">
        <f t="shared" si="5"/>
        <v>20515186</v>
      </c>
      <c r="J10" s="182">
        <f t="shared" si="6"/>
        <v>149491</v>
      </c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</row>
    <row r="11" ht="15.75" customHeight="1">
      <c r="A11" s="157"/>
      <c r="B11" s="179">
        <v>8.0</v>
      </c>
      <c r="C11" s="180">
        <v>1915.0</v>
      </c>
      <c r="D11" s="181">
        <f t="shared" si="1"/>
        <v>633865</v>
      </c>
      <c r="E11" s="181">
        <f t="shared" si="2"/>
        <v>5689465</v>
      </c>
      <c r="F11" s="180">
        <v>37501.0</v>
      </c>
      <c r="G11" s="183">
        <f t="shared" si="3"/>
        <v>2118806.5</v>
      </c>
      <c r="H11" s="181">
        <f t="shared" si="4"/>
        <v>2752671.5</v>
      </c>
      <c r="I11" s="181">
        <f t="shared" si="5"/>
        <v>7808271.5</v>
      </c>
      <c r="J11" s="182">
        <f t="shared" si="6"/>
        <v>39416</v>
      </c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</row>
    <row r="12" ht="15.75" customHeight="1">
      <c r="A12" s="157"/>
      <c r="B12" s="179">
        <v>9.0</v>
      </c>
      <c r="C12" s="180">
        <v>1613.0</v>
      </c>
      <c r="D12" s="181">
        <f t="shared" si="1"/>
        <v>533903</v>
      </c>
      <c r="E12" s="181">
        <f t="shared" si="2"/>
        <v>4792223</v>
      </c>
      <c r="F12" s="180">
        <v>30247.0</v>
      </c>
      <c r="G12" s="183">
        <f t="shared" si="3"/>
        <v>1708955.5</v>
      </c>
      <c r="H12" s="181">
        <f t="shared" si="4"/>
        <v>2242858.5</v>
      </c>
      <c r="I12" s="181">
        <f t="shared" si="5"/>
        <v>6501178.5</v>
      </c>
      <c r="J12" s="182">
        <f t="shared" si="6"/>
        <v>31860</v>
      </c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</row>
    <row r="13" ht="15.75" customHeight="1">
      <c r="A13" s="157"/>
      <c r="B13" s="179">
        <v>10.0</v>
      </c>
      <c r="C13" s="180">
        <v>1709.0</v>
      </c>
      <c r="D13" s="181">
        <f t="shared" si="1"/>
        <v>565679</v>
      </c>
      <c r="E13" s="181">
        <f t="shared" si="2"/>
        <v>5077439</v>
      </c>
      <c r="F13" s="180">
        <v>42589.0</v>
      </c>
      <c r="G13" s="183">
        <f t="shared" si="3"/>
        <v>2406278.5</v>
      </c>
      <c r="H13" s="181">
        <f t="shared" si="4"/>
        <v>2971957.5</v>
      </c>
      <c r="I13" s="181">
        <f t="shared" si="5"/>
        <v>7483717.5</v>
      </c>
      <c r="J13" s="182">
        <f t="shared" si="6"/>
        <v>44298</v>
      </c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</row>
    <row r="14" ht="15.75" customHeight="1">
      <c r="A14" s="157"/>
      <c r="B14" s="179">
        <v>11.0</v>
      </c>
      <c r="C14" s="180">
        <v>5250.0</v>
      </c>
      <c r="D14" s="181">
        <f t="shared" si="1"/>
        <v>1737750</v>
      </c>
      <c r="E14" s="181">
        <f t="shared" si="2"/>
        <v>15597750</v>
      </c>
      <c r="F14" s="180">
        <v>108689.0</v>
      </c>
      <c r="G14" s="183">
        <f t="shared" si="3"/>
        <v>6140928.5</v>
      </c>
      <c r="H14" s="181">
        <f t="shared" si="4"/>
        <v>7878678.5</v>
      </c>
      <c r="I14" s="181">
        <f t="shared" si="5"/>
        <v>21738678.5</v>
      </c>
      <c r="J14" s="182">
        <f t="shared" si="6"/>
        <v>113939</v>
      </c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</row>
    <row r="15" ht="15.75" customHeight="1">
      <c r="A15" s="157"/>
      <c r="B15" s="179">
        <v>12.0</v>
      </c>
      <c r="C15" s="180">
        <v>10953.0</v>
      </c>
      <c r="D15" s="181">
        <f t="shared" si="1"/>
        <v>3625443</v>
      </c>
      <c r="E15" s="181">
        <f t="shared" si="2"/>
        <v>32541363</v>
      </c>
      <c r="F15" s="180">
        <v>188763.0</v>
      </c>
      <c r="G15" s="183">
        <f t="shared" si="3"/>
        <v>10665109.5</v>
      </c>
      <c r="H15" s="181">
        <f t="shared" si="4"/>
        <v>14290552.5</v>
      </c>
      <c r="I15" s="181">
        <f t="shared" si="5"/>
        <v>43206472.5</v>
      </c>
      <c r="J15" s="182">
        <f t="shared" si="6"/>
        <v>199716</v>
      </c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</row>
    <row r="16" ht="15.75" customHeight="1">
      <c r="A16" s="157"/>
      <c r="B16" s="179">
        <v>13.0</v>
      </c>
      <c r="C16" s="180">
        <v>1917.0</v>
      </c>
      <c r="D16" s="181">
        <f t="shared" si="1"/>
        <v>634527</v>
      </c>
      <c r="E16" s="181">
        <f t="shared" si="2"/>
        <v>5695407</v>
      </c>
      <c r="F16" s="180">
        <v>46013.0</v>
      </c>
      <c r="G16" s="183">
        <f t="shared" si="3"/>
        <v>2599734.5</v>
      </c>
      <c r="H16" s="181">
        <f t="shared" si="4"/>
        <v>3234261.5</v>
      </c>
      <c r="I16" s="181">
        <f t="shared" si="5"/>
        <v>8295141.5</v>
      </c>
      <c r="J16" s="182">
        <f t="shared" si="6"/>
        <v>47930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</row>
    <row r="17" ht="15.75" customHeight="1">
      <c r="A17" s="157"/>
      <c r="B17" s="179">
        <v>14.0</v>
      </c>
      <c r="C17" s="180">
        <v>2208.0</v>
      </c>
      <c r="D17" s="181">
        <f t="shared" si="1"/>
        <v>730848</v>
      </c>
      <c r="E17" s="181">
        <f t="shared" si="2"/>
        <v>6559968</v>
      </c>
      <c r="F17" s="180">
        <v>69146.0</v>
      </c>
      <c r="G17" s="181">
        <f t="shared" si="3"/>
        <v>3906749</v>
      </c>
      <c r="H17" s="181">
        <f t="shared" si="4"/>
        <v>4637597</v>
      </c>
      <c r="I17" s="181">
        <f t="shared" si="5"/>
        <v>10466717</v>
      </c>
      <c r="J17" s="182">
        <f t="shared" si="6"/>
        <v>71354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</row>
    <row r="18" ht="15.75" customHeight="1">
      <c r="A18" s="157"/>
      <c r="B18" s="179">
        <v>15.0</v>
      </c>
      <c r="C18" s="180">
        <v>4296.0</v>
      </c>
      <c r="D18" s="181">
        <f t="shared" si="1"/>
        <v>1421976</v>
      </c>
      <c r="E18" s="181">
        <f t="shared" si="2"/>
        <v>12763416</v>
      </c>
      <c r="F18" s="180">
        <v>68333.0</v>
      </c>
      <c r="G18" s="183">
        <f t="shared" si="3"/>
        <v>3860814.5</v>
      </c>
      <c r="H18" s="181">
        <f t="shared" si="4"/>
        <v>5282790.5</v>
      </c>
      <c r="I18" s="181">
        <f t="shared" si="5"/>
        <v>16624230.5</v>
      </c>
      <c r="J18" s="182">
        <f t="shared" si="6"/>
        <v>72629</v>
      </c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</row>
    <row r="19" ht="15.75" customHeight="1">
      <c r="A19" s="157"/>
      <c r="B19" s="184" t="s">
        <v>117</v>
      </c>
      <c r="C19" s="185">
        <v>57261.0</v>
      </c>
      <c r="D19" s="186">
        <f t="shared" ref="D19:E19" si="7">sum(D4:D18)</f>
        <v>18953391</v>
      </c>
      <c r="E19" s="186">
        <f t="shared" si="7"/>
        <v>170122431</v>
      </c>
      <c r="F19" s="185">
        <v>1301055.0</v>
      </c>
      <c r="G19" s="187">
        <f>SUM(G4:G18)</f>
        <v>73509607.5</v>
      </c>
      <c r="H19" s="186">
        <f t="shared" si="4"/>
        <v>92462998.5</v>
      </c>
      <c r="I19" s="186">
        <f t="shared" si="5"/>
        <v>243632038.5</v>
      </c>
      <c r="J19" s="188">
        <f t="shared" si="6"/>
        <v>1358316</v>
      </c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</row>
    <row r="20" ht="15.75" customHeight="1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</row>
    <row r="21" ht="15.75" customHeight="1">
      <c r="A21" s="142"/>
      <c r="B21" s="189" t="s">
        <v>118</v>
      </c>
      <c r="C21" s="5"/>
      <c r="D21" s="5"/>
      <c r="E21" s="5"/>
      <c r="F21" s="5"/>
      <c r="G21" s="5"/>
      <c r="H21" s="5"/>
      <c r="I21" s="5"/>
      <c r="J21" s="6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</row>
    <row r="22" ht="15.75" customHeight="1">
      <c r="A22" s="175"/>
      <c r="B22" s="190" t="s">
        <v>119</v>
      </c>
      <c r="C22" s="191" t="s">
        <v>109</v>
      </c>
      <c r="D22" s="191" t="s">
        <v>120</v>
      </c>
      <c r="E22" s="191" t="s">
        <v>121</v>
      </c>
      <c r="F22" s="191" t="s">
        <v>112</v>
      </c>
      <c r="G22" s="191" t="s">
        <v>113</v>
      </c>
      <c r="H22" s="191" t="s">
        <v>122</v>
      </c>
      <c r="I22" s="191" t="s">
        <v>123</v>
      </c>
      <c r="J22" s="192" t="s">
        <v>116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</row>
    <row r="23" ht="15.75" customHeight="1">
      <c r="A23" s="157"/>
      <c r="B23" s="179" t="s">
        <v>124</v>
      </c>
      <c r="C23" s="180">
        <v>6313.0</v>
      </c>
      <c r="D23" s="181">
        <f t="shared" ref="D23:D24" si="8">C23*331</f>
        <v>2089603</v>
      </c>
      <c r="E23" s="181">
        <f t="shared" ref="E23:E24" si="9">C23*2971</f>
        <v>18755923</v>
      </c>
      <c r="F23" s="180">
        <v>26171.0</v>
      </c>
      <c r="G23" s="183">
        <f t="shared" ref="G23:G24" si="10">F23*56.5</f>
        <v>1478661.5</v>
      </c>
      <c r="H23" s="183">
        <f t="shared" ref="H23:H24" si="11">D23+G23</f>
        <v>3568264.5</v>
      </c>
      <c r="I23" s="183">
        <f t="shared" ref="I23:I24" si="12">E23+G23</f>
        <v>20234584.5</v>
      </c>
      <c r="J23" s="182">
        <f t="shared" ref="J23:J24" si="13">SUM(C23,F23)</f>
        <v>32484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</row>
    <row r="24" ht="15.75" customHeight="1">
      <c r="A24" s="157"/>
      <c r="B24" s="193" t="s">
        <v>125</v>
      </c>
      <c r="C24" s="194">
        <v>1523.0</v>
      </c>
      <c r="D24" s="195">
        <f t="shared" si="8"/>
        <v>504113</v>
      </c>
      <c r="E24" s="195">
        <f t="shared" si="9"/>
        <v>4524833</v>
      </c>
      <c r="F24" s="194">
        <v>2554.0</v>
      </c>
      <c r="G24" s="195">
        <f t="shared" si="10"/>
        <v>144301</v>
      </c>
      <c r="H24" s="195">
        <f t="shared" si="11"/>
        <v>648414</v>
      </c>
      <c r="I24" s="195">
        <f t="shared" si="12"/>
        <v>4669134</v>
      </c>
      <c r="J24" s="196">
        <f t="shared" si="13"/>
        <v>4077</v>
      </c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</row>
    <row r="25" ht="15.7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</row>
    <row r="26" ht="15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</row>
    <row r="27" ht="15.75" customHeight="1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</row>
    <row r="28" ht="15.75" customHeight="1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</row>
    <row r="29" ht="15.75" customHeight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</row>
    <row r="30" ht="15.75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</row>
    <row r="31" ht="15.75" customHeight="1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</row>
    <row r="32" ht="15.75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</row>
    <row r="33" ht="15.75" customHeigh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</row>
    <row r="34" ht="15.75" customHeight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</row>
    <row r="35" ht="15.7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</row>
    <row r="36" ht="15.75" customHeight="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</row>
    <row r="37" ht="15.75" customHeight="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</row>
    <row r="38" ht="15.75" customHeight="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</row>
    <row r="39" ht="15.75" customHeight="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</row>
    <row r="40" ht="15.75" customHeight="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</row>
    <row r="41" ht="15.7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</row>
    <row r="42" ht="15.75" customHeight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</row>
    <row r="43" ht="15.75" customHeigh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</row>
    <row r="44" ht="15.75" customHeight="1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</row>
    <row r="45" ht="15.75" customHeight="1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</row>
    <row r="46" ht="15.75" customHeight="1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</row>
    <row r="47" ht="15.75" customHeight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</row>
    <row r="48" ht="15.75" customHeight="1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</row>
    <row r="49" ht="15.75" customHeight="1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</row>
    <row r="50" ht="15.75" customHeight="1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</row>
    <row r="51" ht="15.75" customHeight="1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</row>
    <row r="52" ht="15.75" customHeight="1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</row>
    <row r="53" ht="15.75" customHeight="1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</row>
    <row r="54" ht="15.75" customHeight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</row>
    <row r="55" ht="15.75" customHeight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</row>
    <row r="56" ht="15.75" customHeigh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</row>
    <row r="57" ht="15.75" customHeight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</row>
    <row r="58" ht="15.75" customHeight="1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</row>
    <row r="59" ht="15.75" customHeight="1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</row>
    <row r="60" ht="15.75" customHeight="1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</row>
    <row r="61" ht="15.75" customHeight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</row>
    <row r="62" ht="15.75" customHeight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</row>
    <row r="63" ht="15.75" customHeight="1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</row>
    <row r="64" ht="15.75" customHeight="1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</row>
    <row r="65" ht="15.75" customHeight="1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</row>
    <row r="66" ht="15.75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</row>
    <row r="67" ht="15.75" customHeight="1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</row>
    <row r="68" ht="15.75" customHeight="1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</row>
    <row r="69" ht="15.75" customHeigh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</row>
    <row r="70" ht="15.75" customHeigh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</row>
    <row r="71" ht="15.75" customHeight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</row>
    <row r="72" ht="15.7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</row>
    <row r="73" ht="15.75" customHeight="1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</row>
    <row r="74" ht="15.75" customHeight="1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</row>
    <row r="75" ht="15.75" customHeight="1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</row>
    <row r="76" ht="15.75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</row>
    <row r="77" ht="15.75" customHeight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</row>
    <row r="78" ht="15.7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</row>
    <row r="79" ht="15.75" customHeight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</row>
    <row r="80" ht="15.75" customHeight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</row>
    <row r="81" ht="15.75" customHeight="1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</row>
    <row r="82" ht="15.75" customHeigh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</row>
    <row r="83" ht="15.75" customHeight="1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</row>
    <row r="84" ht="15.75" customHeight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</row>
    <row r="85" ht="15.75" customHeight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</row>
    <row r="86" ht="15.75" customHeight="1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</row>
    <row r="87" ht="15.75" customHeight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</row>
    <row r="88" ht="15.75" customHeight="1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</row>
    <row r="89" ht="15.75" customHeight="1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</row>
    <row r="90" ht="15.75" customHeight="1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</row>
    <row r="91" ht="15.75" customHeight="1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</row>
    <row r="92" ht="15.75" customHeight="1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</row>
    <row r="93" ht="15.75" customHeight="1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</row>
    <row r="94" ht="15.75" customHeight="1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</row>
    <row r="95" ht="15.75" customHeigh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</row>
    <row r="96" ht="15.75" customHeight="1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</row>
    <row r="97" ht="15.75" customHeight="1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</row>
    <row r="98" ht="15.75" customHeight="1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</row>
    <row r="99" ht="15.75" customHeight="1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</row>
    <row r="100" ht="15.75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</row>
    <row r="101" ht="15.75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</row>
    <row r="102" ht="15.75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</row>
    <row r="103" ht="15.75" customHeight="1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</row>
    <row r="104" ht="15.75" customHeight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</row>
    <row r="105" ht="15.75" customHeight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</row>
    <row r="106" ht="15.75" customHeight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</row>
    <row r="107" ht="15.75" customHeight="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</row>
    <row r="108" ht="15.75" customHeight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</row>
    <row r="109" ht="15.75" customHeight="1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</row>
    <row r="110" ht="15.75" customHeight="1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</row>
    <row r="111" ht="15.75" customHeight="1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</row>
    <row r="112" ht="15.7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</row>
    <row r="113" ht="15.75" customHeight="1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</row>
    <row r="114" ht="15.75" customHeight="1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</row>
    <row r="115" ht="15.75" customHeigh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</row>
    <row r="116" ht="15.75" customHeigh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</row>
    <row r="117" ht="15.75" customHeigh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</row>
    <row r="118" ht="15.75" customHeight="1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</row>
    <row r="119" ht="15.75" customHeight="1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</row>
    <row r="120" ht="15.75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</row>
    <row r="121" ht="15.75" customHeigh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</row>
    <row r="122" ht="15.75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</row>
    <row r="123" ht="15.75" customHeight="1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</row>
    <row r="124" ht="15.75" customHeight="1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</row>
    <row r="125" ht="15.75" customHeight="1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</row>
    <row r="126" ht="15.75" customHeight="1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</row>
    <row r="127" ht="15.75" customHeigh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</row>
    <row r="128" ht="15.75" customHeigh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ht="15.75" customHeigh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</row>
    <row r="130" ht="15.75" customHeigh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</row>
    <row r="131" ht="15.75" customHeigh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</row>
    <row r="132" ht="15.75" customHeigh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</row>
    <row r="133" ht="15.75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</row>
    <row r="134" ht="15.75" customHeigh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</row>
    <row r="135" ht="15.75" customHeight="1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</row>
    <row r="136" ht="15.75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</row>
    <row r="137" ht="15.75" customHeight="1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</row>
    <row r="138" ht="15.75" customHeight="1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</row>
    <row r="139" ht="15.75" customHeight="1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</row>
    <row r="140" ht="15.75" customHeigh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</row>
    <row r="141" ht="15.75" customHeigh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</row>
    <row r="142" ht="15.75" customHeight="1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</row>
    <row r="143" ht="15.75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</row>
    <row r="144" ht="15.75" customHeight="1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</row>
    <row r="145" ht="15.75" customHeight="1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</row>
    <row r="146" ht="15.75" customHeigh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</row>
    <row r="147" ht="15.75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</row>
    <row r="148" ht="15.75" customHeight="1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</row>
    <row r="149" ht="15.75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</row>
    <row r="150" ht="15.75" customHeight="1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</row>
    <row r="151" ht="15.75" customHeight="1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</row>
    <row r="152" ht="15.75" customHeight="1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</row>
    <row r="153" ht="15.75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</row>
    <row r="154" ht="15.75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</row>
    <row r="155" ht="15.75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</row>
    <row r="156" ht="15.75" customHeight="1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</row>
    <row r="157" ht="15.75" customHeight="1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</row>
    <row r="158" ht="15.75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</row>
    <row r="159" ht="15.75" customHeight="1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</row>
    <row r="160" ht="15.75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</row>
    <row r="161" ht="15.75" customHeigh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</row>
    <row r="162" ht="15.75" customHeight="1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</row>
    <row r="163" ht="15.75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</row>
    <row r="164" ht="15.75" customHeight="1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</row>
    <row r="165" ht="15.75" customHeight="1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</row>
    <row r="166" ht="15.75" customHeight="1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</row>
    <row r="167" ht="15.75" customHeight="1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</row>
    <row r="168" ht="15.75" customHeight="1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</row>
    <row r="169" ht="15.75" customHeight="1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</row>
    <row r="170" ht="15.75" customHeight="1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</row>
    <row r="171" ht="15.75" customHeight="1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</row>
    <row r="172" ht="15.75" customHeight="1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</row>
    <row r="173" ht="15.75" customHeight="1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</row>
    <row r="174" ht="15.75" customHeight="1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</row>
    <row r="175" ht="15.75" customHeight="1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</row>
    <row r="176" ht="15.75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</row>
    <row r="177" ht="15.75" customHeight="1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</row>
    <row r="178" ht="15.75" customHeight="1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</row>
    <row r="179" ht="15.75" customHeight="1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</row>
    <row r="180" ht="15.75" customHeight="1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</row>
    <row r="181" ht="15.75" customHeight="1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</row>
    <row r="182" ht="15.75" customHeight="1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</row>
    <row r="183" ht="15.75" customHeight="1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</row>
    <row r="184" ht="15.75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</row>
    <row r="185" ht="15.75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</row>
    <row r="186" ht="15.75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</row>
    <row r="187" ht="15.75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</row>
    <row r="188" ht="15.75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</row>
    <row r="189" ht="15.75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</row>
    <row r="190" ht="15.75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</row>
    <row r="191" ht="15.75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</row>
    <row r="192" ht="15.75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</row>
    <row r="193" ht="15.75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</row>
    <row r="194" ht="15.75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</row>
    <row r="195" ht="15.75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</row>
    <row r="196" ht="15.75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</row>
    <row r="197" ht="15.75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</row>
    <row r="198" ht="15.75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</row>
    <row r="199" ht="15.75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</row>
    <row r="200" ht="15.7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</row>
    <row r="201" ht="15.7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</row>
    <row r="202" ht="15.7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</row>
    <row r="203" ht="15.75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</row>
    <row r="204" ht="15.75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</row>
    <row r="205" ht="15.75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</row>
    <row r="206" ht="15.7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</row>
    <row r="207" ht="15.75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</row>
    <row r="208" ht="15.75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</row>
    <row r="209" ht="15.75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</row>
    <row r="210" ht="15.75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</row>
    <row r="211" ht="15.7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</row>
    <row r="212" ht="15.75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</row>
    <row r="213" ht="15.75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</row>
    <row r="214" ht="15.75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</row>
    <row r="215" ht="15.75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</row>
    <row r="216" ht="15.75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</row>
    <row r="217" ht="15.75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</row>
    <row r="218" ht="15.75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</row>
    <row r="219" ht="15.75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</row>
    <row r="220" ht="15.75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</row>
    <row r="221" ht="15.75" customHeight="1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</row>
    <row r="222" ht="15.75" customHeight="1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</row>
    <row r="223" ht="15.75" customHeight="1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</row>
    <row r="224" ht="15.75" customHeight="1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J2"/>
    <mergeCell ref="B21:J2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4.63"/>
    <col customWidth="1" min="3" max="3" width="14.88"/>
    <col customWidth="1" min="4" max="6" width="12.63"/>
  </cols>
  <sheetData>
    <row r="1" ht="15.75" customHeight="1">
      <c r="A1" s="197"/>
      <c r="B1" s="197" t="s">
        <v>126</v>
      </c>
      <c r="C1" s="197" t="s">
        <v>127</v>
      </c>
      <c r="D1" s="197" t="s">
        <v>128</v>
      </c>
      <c r="E1" s="197" t="s">
        <v>17</v>
      </c>
      <c r="F1" s="197" t="s">
        <v>129</v>
      </c>
      <c r="G1" s="197" t="s">
        <v>130</v>
      </c>
      <c r="H1" s="197" t="s">
        <v>131</v>
      </c>
      <c r="I1" s="197" t="s">
        <v>132</v>
      </c>
      <c r="J1" s="197" t="s">
        <v>133</v>
      </c>
      <c r="K1" s="197" t="s">
        <v>134</v>
      </c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ht="15.75" customHeight="1">
      <c r="B2" s="198">
        <v>1312.0</v>
      </c>
      <c r="C2" s="199">
        <v>95.0</v>
      </c>
      <c r="D2" s="199">
        <v>116.0</v>
      </c>
      <c r="E2" s="198">
        <f>sum(B2:D2)</f>
        <v>1523</v>
      </c>
      <c r="F2" s="200">
        <v>0.8615</v>
      </c>
      <c r="G2" s="200">
        <v>0.0624</v>
      </c>
      <c r="H2" s="200">
        <v>0.0762</v>
      </c>
      <c r="I2" s="200">
        <v>0.4401</v>
      </c>
      <c r="J2" s="200">
        <v>0.1275</v>
      </c>
      <c r="K2" s="200">
        <v>0.4324</v>
      </c>
      <c r="L2" s="200"/>
      <c r="N2" s="199" t="s">
        <v>135</v>
      </c>
    </row>
    <row r="3" ht="15.75" customHeight="1">
      <c r="F3" s="200"/>
      <c r="G3" s="200"/>
      <c r="H3" s="200"/>
      <c r="I3" s="200"/>
      <c r="J3" s="200"/>
      <c r="K3" s="200"/>
      <c r="L3" s="200"/>
    </row>
    <row r="4" ht="15.75" customHeight="1">
      <c r="B4" s="199">
        <v>322.0</v>
      </c>
      <c r="C4" s="199">
        <v>649.0</v>
      </c>
      <c r="D4" s="198">
        <v>1583.0</v>
      </c>
      <c r="E4" s="198">
        <f>sum(B4:D4)</f>
        <v>2554</v>
      </c>
      <c r="F4" s="200"/>
      <c r="G4" s="200"/>
      <c r="H4" s="200"/>
      <c r="I4" s="200"/>
      <c r="J4" s="200"/>
      <c r="K4" s="200"/>
      <c r="L4" s="200"/>
      <c r="N4" s="199" t="s">
        <v>136</v>
      </c>
    </row>
    <row r="5" ht="15.75" customHeight="1">
      <c r="F5" s="200"/>
      <c r="G5" s="200"/>
      <c r="H5" s="200"/>
      <c r="I5" s="200"/>
      <c r="J5" s="200"/>
      <c r="K5" s="200"/>
      <c r="L5" s="200"/>
    </row>
    <row r="6" ht="15.75" customHeight="1">
      <c r="F6" s="200"/>
      <c r="G6" s="200"/>
      <c r="H6" s="200"/>
      <c r="I6" s="200"/>
      <c r="J6" s="200"/>
      <c r="K6" s="200"/>
      <c r="L6" s="200"/>
    </row>
    <row r="7" ht="15.75" customHeight="1">
      <c r="F7" s="200"/>
      <c r="G7" s="200"/>
      <c r="H7" s="200"/>
      <c r="I7" s="200"/>
      <c r="J7" s="200"/>
      <c r="K7" s="200"/>
      <c r="L7" s="200"/>
    </row>
    <row r="8" ht="15.75" customHeight="1">
      <c r="B8" s="198">
        <v>4162.0</v>
      </c>
      <c r="C8" s="198">
        <v>1595.0</v>
      </c>
      <c r="D8" s="199">
        <v>556.0</v>
      </c>
      <c r="E8" s="198">
        <f>sum(B8:D8)</f>
        <v>6313</v>
      </c>
      <c r="F8" s="200">
        <v>0.6593</v>
      </c>
      <c r="G8" s="200">
        <v>0.2527</v>
      </c>
      <c r="H8" s="200">
        <v>0.0881</v>
      </c>
      <c r="I8" s="200">
        <v>0.2489</v>
      </c>
      <c r="J8" s="200">
        <v>0.3816</v>
      </c>
      <c r="K8" s="200">
        <v>0.3695</v>
      </c>
      <c r="L8" s="200"/>
      <c r="N8" s="199" t="s">
        <v>137</v>
      </c>
    </row>
    <row r="9" ht="15.75" customHeight="1">
      <c r="F9" s="200"/>
      <c r="G9" s="200"/>
      <c r="H9" s="200"/>
      <c r="I9" s="200"/>
      <c r="J9" s="200"/>
      <c r="K9" s="200"/>
      <c r="L9" s="200"/>
    </row>
    <row r="10" ht="15.75" customHeight="1">
      <c r="B10" s="198">
        <v>3040.0</v>
      </c>
      <c r="C10" s="198">
        <v>6184.0</v>
      </c>
      <c r="D10" s="198">
        <v>16947.0</v>
      </c>
      <c r="E10" s="198">
        <f>sum(B10:D10)</f>
        <v>26171</v>
      </c>
      <c r="F10" s="200"/>
      <c r="G10" s="200"/>
      <c r="H10" s="200"/>
      <c r="I10" s="200"/>
      <c r="J10" s="200"/>
      <c r="K10" s="200"/>
      <c r="L10" s="200"/>
      <c r="N10" s="199" t="s">
        <v>138</v>
      </c>
    </row>
    <row r="11" ht="15.75" customHeight="1">
      <c r="F11" s="200"/>
      <c r="G11" s="200"/>
      <c r="H11" s="200"/>
      <c r="I11" s="200"/>
      <c r="J11" s="200"/>
      <c r="K11" s="200"/>
      <c r="L11" s="200"/>
    </row>
    <row r="12" ht="15.75" customHeight="1">
      <c r="F12" s="200"/>
      <c r="G12" s="200"/>
      <c r="H12" s="200"/>
      <c r="I12" s="200"/>
      <c r="J12" s="200"/>
      <c r="K12" s="200"/>
      <c r="L12" s="200"/>
    </row>
    <row r="13" ht="15.75" customHeight="1">
      <c r="F13" s="200"/>
      <c r="G13" s="200"/>
      <c r="H13" s="200"/>
      <c r="I13" s="200"/>
      <c r="J13" s="200"/>
      <c r="K13" s="200"/>
      <c r="L13" s="200"/>
    </row>
    <row r="14" ht="15.75" customHeight="1">
      <c r="F14" s="200"/>
      <c r="G14" s="200"/>
      <c r="H14" s="200"/>
      <c r="I14" s="200"/>
      <c r="J14" s="200"/>
      <c r="K14" s="200"/>
      <c r="L14" s="200"/>
    </row>
    <row r="15" ht="15.75" customHeight="1">
      <c r="F15" s="200"/>
      <c r="G15" s="200"/>
      <c r="H15" s="200"/>
      <c r="I15" s="200"/>
      <c r="J15" s="200"/>
      <c r="K15" s="200"/>
      <c r="L15" s="200"/>
    </row>
    <row r="16" ht="15.75" customHeight="1">
      <c r="F16" s="200"/>
      <c r="G16" s="200"/>
      <c r="H16" s="200"/>
      <c r="I16" s="200"/>
      <c r="J16" s="200"/>
      <c r="K16" s="200"/>
      <c r="L16" s="200"/>
    </row>
    <row r="17" ht="15.75" customHeight="1"/>
    <row r="18" ht="15.75" customHeight="1"/>
    <row r="19" ht="15.75" customHeight="1">
      <c r="C19" s="201" t="s">
        <v>139</v>
      </c>
      <c r="E19" s="199" t="s">
        <v>17</v>
      </c>
      <c r="F19" s="199" t="s">
        <v>140</v>
      </c>
      <c r="I19" s="199" t="s">
        <v>141</v>
      </c>
    </row>
    <row r="20" ht="15.75" customHeight="1">
      <c r="B20" s="199" t="s">
        <v>142</v>
      </c>
      <c r="C20" s="202">
        <v>2.67</v>
      </c>
      <c r="D20" s="199">
        <f t="shared" ref="D20:D22" si="1">C20/100</f>
        <v>0.0267</v>
      </c>
      <c r="E20" s="198">
        <v>1358316.0</v>
      </c>
      <c r="F20" s="198">
        <f t="shared" ref="F20:F22" si="2">E20*D20</f>
        <v>36267.0372</v>
      </c>
      <c r="G20" s="203"/>
      <c r="I20" s="204">
        <v>2.211266</v>
      </c>
      <c r="J20" s="205">
        <f t="shared" ref="J20:J22" si="3">I20/100</f>
        <v>0.02211266</v>
      </c>
      <c r="K20" s="198">
        <f t="shared" ref="K20:K22" si="4">E20*J20</f>
        <v>30035.97988</v>
      </c>
    </row>
    <row r="21" ht="15.75" customHeight="1">
      <c r="B21" s="199" t="s">
        <v>125</v>
      </c>
      <c r="C21" s="202">
        <v>0.73</v>
      </c>
      <c r="D21" s="199">
        <f t="shared" si="1"/>
        <v>0.0073</v>
      </c>
      <c r="E21" s="198">
        <f>E2+E4</f>
        <v>4077</v>
      </c>
      <c r="F21" s="198">
        <f t="shared" si="2"/>
        <v>29.7621</v>
      </c>
      <c r="G21" s="203"/>
      <c r="I21" s="204">
        <v>0.8107530000000001</v>
      </c>
      <c r="J21" s="205">
        <f t="shared" si="3"/>
        <v>0.00810753</v>
      </c>
      <c r="K21" s="198">
        <f t="shared" si="4"/>
        <v>33.05439981</v>
      </c>
    </row>
    <row r="22" ht="15.75" customHeight="1">
      <c r="B22" s="199" t="s">
        <v>124</v>
      </c>
      <c r="C22" s="202">
        <v>4.51</v>
      </c>
      <c r="D22" s="199">
        <f t="shared" si="1"/>
        <v>0.0451</v>
      </c>
      <c r="E22" s="198">
        <f>E8+E10</f>
        <v>32484</v>
      </c>
      <c r="F22" s="198">
        <f t="shared" si="2"/>
        <v>1465.0284</v>
      </c>
      <c r="G22" s="203"/>
      <c r="I22" s="204">
        <v>4.452491</v>
      </c>
      <c r="J22" s="205">
        <f t="shared" si="3"/>
        <v>0.04452491</v>
      </c>
      <c r="K22" s="198">
        <f t="shared" si="4"/>
        <v>1446.347176</v>
      </c>
    </row>
    <row r="23" ht="15.75" customHeight="1"/>
    <row r="24" ht="15.75" customHeight="1"/>
    <row r="25" ht="15.75" customHeight="1">
      <c r="C25" s="199" t="s">
        <v>143</v>
      </c>
      <c r="D25" s="199" t="s">
        <v>144</v>
      </c>
      <c r="E25" s="199" t="s">
        <v>145</v>
      </c>
      <c r="F25" s="199" t="s">
        <v>146</v>
      </c>
      <c r="G25" s="199" t="s">
        <v>147</v>
      </c>
      <c r="H25" s="199" t="s">
        <v>148</v>
      </c>
      <c r="I25" s="199" t="s">
        <v>149</v>
      </c>
      <c r="J25" s="199" t="s">
        <v>150</v>
      </c>
      <c r="K25" s="199" t="s">
        <v>151</v>
      </c>
      <c r="L25" s="201" t="s">
        <v>141</v>
      </c>
    </row>
    <row r="26" ht="15.75" customHeight="1">
      <c r="B26" s="199" t="s">
        <v>142</v>
      </c>
      <c r="C26" s="199">
        <v>1279.0</v>
      </c>
      <c r="D26" s="203">
        <v>3699.73</v>
      </c>
      <c r="E26" s="199">
        <v>3.49031</v>
      </c>
      <c r="F26" s="206">
        <f t="shared" ref="F26:F28" si="5">D26/C26</f>
        <v>2.892673964</v>
      </c>
      <c r="G26" s="199">
        <v>-280.1106</v>
      </c>
      <c r="H26" s="199">
        <v>-1.279044</v>
      </c>
      <c r="I26" s="206">
        <f t="shared" ref="I26:I27" si="6">G26/C26</f>
        <v>-0.2190075059</v>
      </c>
      <c r="J26" s="198">
        <v>1060.0</v>
      </c>
      <c r="K26" s="199">
        <v>219.0</v>
      </c>
      <c r="L26" s="207">
        <f t="shared" ref="L26:L28" si="7">E26+H26</f>
        <v>2.211266</v>
      </c>
    </row>
    <row r="27" ht="15.75" customHeight="1">
      <c r="B27" s="199" t="s">
        <v>125</v>
      </c>
      <c r="C27" s="199">
        <v>16.0</v>
      </c>
      <c r="D27" s="199">
        <v>14.08733</v>
      </c>
      <c r="E27" s="199">
        <v>1.280667</v>
      </c>
      <c r="F27" s="206">
        <f t="shared" si="5"/>
        <v>0.880458125</v>
      </c>
      <c r="G27" s="199">
        <v>-2.34957</v>
      </c>
      <c r="H27" s="199">
        <v>-0.469914</v>
      </c>
      <c r="I27" s="206">
        <f t="shared" si="6"/>
        <v>-0.146848125</v>
      </c>
      <c r="J27" s="199">
        <v>11.0</v>
      </c>
      <c r="K27" s="199">
        <v>5.0</v>
      </c>
      <c r="L27" s="207">
        <f t="shared" si="7"/>
        <v>0.810753</v>
      </c>
    </row>
    <row r="28" ht="15.75" customHeight="1">
      <c r="B28" s="199" t="s">
        <v>124</v>
      </c>
      <c r="C28" s="199">
        <v>27.0</v>
      </c>
      <c r="D28" s="199">
        <v>121.885</v>
      </c>
      <c r="E28" s="199">
        <v>4.68788</v>
      </c>
      <c r="F28" s="206">
        <f t="shared" si="5"/>
        <v>4.514259259</v>
      </c>
      <c r="G28" s="199">
        <v>-0.235389</v>
      </c>
      <c r="H28" s="199">
        <v>-0.235389</v>
      </c>
      <c r="I28" s="206">
        <f>-0.235389/C28</f>
        <v>-0.008718111111</v>
      </c>
      <c r="J28" s="199">
        <v>26.0</v>
      </c>
      <c r="K28" s="199">
        <v>1.0</v>
      </c>
      <c r="L28" s="207">
        <f t="shared" si="7"/>
        <v>4.452491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>
      <c r="B34" s="199" t="s">
        <v>152</v>
      </c>
      <c r="C34" s="199" t="s">
        <v>153</v>
      </c>
      <c r="E34" s="199" t="s">
        <v>154</v>
      </c>
    </row>
    <row r="35" ht="15.75" customHeight="1">
      <c r="B35" s="199" t="s">
        <v>125</v>
      </c>
      <c r="C35" s="199">
        <v>181.0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5" width="11.63"/>
    <col customWidth="1" min="6" max="6" width="12.38"/>
    <col customWidth="1" min="7" max="7" width="11.63"/>
    <col customWidth="1" min="8" max="8" width="13.13"/>
    <col customWidth="1" min="9" max="9" width="14.63"/>
    <col customWidth="1" min="10" max="10" width="11.0"/>
    <col customWidth="1" min="11" max="11" width="12.25"/>
    <col customWidth="1" min="12" max="12" width="13.75"/>
    <col customWidth="1" min="13" max="13" width="10.5"/>
  </cols>
  <sheetData>
    <row r="1" ht="15.75" customHeight="1">
      <c r="A1" s="208" t="s">
        <v>155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</row>
    <row r="2" ht="48.75" customHeight="1">
      <c r="A2" s="210" t="s">
        <v>156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</row>
    <row r="3" ht="15.75" customHeight="1">
      <c r="A3" s="212" t="s">
        <v>157</v>
      </c>
      <c r="B3" s="213" t="s">
        <v>158</v>
      </c>
      <c r="C3" s="214" t="s">
        <v>159</v>
      </c>
      <c r="D3" s="214" t="s">
        <v>160</v>
      </c>
      <c r="E3" s="215" t="s">
        <v>161</v>
      </c>
      <c r="F3" s="215" t="s">
        <v>162</v>
      </c>
      <c r="G3" s="214" t="s">
        <v>163</v>
      </c>
      <c r="H3" s="214" t="s">
        <v>164</v>
      </c>
      <c r="I3" s="214" t="s">
        <v>165</v>
      </c>
      <c r="J3" s="214" t="s">
        <v>166</v>
      </c>
      <c r="K3" s="215" t="s">
        <v>167</v>
      </c>
      <c r="L3" s="213" t="s">
        <v>168</v>
      </c>
      <c r="M3" s="213" t="s">
        <v>169</v>
      </c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</row>
    <row r="4" ht="15.75" customHeight="1">
      <c r="A4" s="217">
        <v>3.44985646946807E8</v>
      </c>
      <c r="B4" s="218">
        <f>D4/A4</f>
        <v>0.1756978255</v>
      </c>
      <c r="C4" s="218">
        <f>B4+(B4/2)</f>
        <v>0.2635467383</v>
      </c>
      <c r="D4" s="219">
        <v>6.0613228E7</v>
      </c>
      <c r="E4" s="220">
        <v>6308082.428445</v>
      </c>
      <c r="F4" s="221">
        <v>0.0</v>
      </c>
      <c r="G4" s="220">
        <f>E4+F4</f>
        <v>6308082.428</v>
      </c>
      <c r="H4" s="222">
        <f>D4+G4</f>
        <v>66921310.43</v>
      </c>
      <c r="I4" s="218">
        <f>G4/D4</f>
        <v>0.1040710524</v>
      </c>
      <c r="J4" s="218">
        <f>H4/A4</f>
        <v>0.1939828831</v>
      </c>
      <c r="K4" s="223">
        <v>0.0</v>
      </c>
      <c r="L4" s="219">
        <v>8485.0</v>
      </c>
      <c r="M4" s="219">
        <f>K4+L4</f>
        <v>8485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</row>
    <row r="5" ht="15.75" customHeight="1">
      <c r="A5" s="211" t="s">
        <v>170</v>
      </c>
      <c r="B5" s="224"/>
      <c r="C5" s="224"/>
      <c r="D5" s="224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</row>
    <row r="6" ht="15.75" customHeight="1">
      <c r="A6" s="211" t="s">
        <v>171</v>
      </c>
      <c r="B6" s="224"/>
      <c r="C6" s="224"/>
      <c r="D6" s="224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</row>
    <row r="7" ht="15.75" customHeight="1">
      <c r="A7" s="211"/>
      <c r="B7" s="224"/>
      <c r="C7" s="224"/>
      <c r="D7" s="224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</row>
    <row r="8" ht="15.75" customHeight="1">
      <c r="A8" s="210" t="s">
        <v>172</v>
      </c>
      <c r="B8" s="123"/>
      <c r="C8" s="123"/>
      <c r="D8" s="123"/>
      <c r="E8" s="123"/>
      <c r="F8" s="123"/>
      <c r="G8" s="123"/>
      <c r="H8" s="123"/>
      <c r="I8" s="124"/>
      <c r="J8" s="225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</row>
    <row r="9" ht="15.75" customHeight="1">
      <c r="A9" s="212" t="s">
        <v>173</v>
      </c>
      <c r="B9" s="227" t="s">
        <v>126</v>
      </c>
      <c r="C9" s="227" t="s">
        <v>127</v>
      </c>
      <c r="D9" s="227" t="s">
        <v>128</v>
      </c>
      <c r="E9" s="227" t="s">
        <v>17</v>
      </c>
      <c r="F9" s="228" t="s">
        <v>174</v>
      </c>
      <c r="G9" s="228" t="s">
        <v>175</v>
      </c>
      <c r="H9" s="212" t="s">
        <v>176</v>
      </c>
      <c r="I9" s="212" t="s">
        <v>177</v>
      </c>
      <c r="J9" s="229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</row>
    <row r="10" ht="15.75" customHeight="1">
      <c r="A10" s="230">
        <v>3.44985646946807E8</v>
      </c>
      <c r="B10" s="231">
        <v>8341.0</v>
      </c>
      <c r="C10" s="231">
        <v>143.0</v>
      </c>
      <c r="D10" s="231">
        <v>1.0</v>
      </c>
      <c r="E10" s="232">
        <f>sum(B10:D10)</f>
        <v>8485</v>
      </c>
      <c r="F10" s="233">
        <f>B10*706.858347</f>
        <v>5895905.472</v>
      </c>
      <c r="G10" s="233">
        <f>2827.433388*C10</f>
        <v>404322.9745</v>
      </c>
      <c r="H10" s="234">
        <f>7853.981634*D10</f>
        <v>7853.981634</v>
      </c>
      <c r="I10" s="235">
        <f>sum(F10:H10)</f>
        <v>6308082.428</v>
      </c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</row>
    <row r="11" ht="15.75" customHeight="1">
      <c r="A11" s="211" t="s">
        <v>171</v>
      </c>
      <c r="B11" s="224"/>
      <c r="C11" s="224"/>
      <c r="D11" s="224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</row>
    <row r="12" ht="15.75" customHeight="1">
      <c r="A12" s="211"/>
      <c r="B12" s="224"/>
      <c r="C12" s="224"/>
      <c r="D12" s="224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</row>
    <row r="13" ht="48.75" customHeight="1">
      <c r="A13" s="236" t="s">
        <v>178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</row>
    <row r="14" ht="15.75" customHeight="1">
      <c r="A14" s="237" t="s">
        <v>157</v>
      </c>
      <c r="B14" s="238" t="s">
        <v>158</v>
      </c>
      <c r="C14" s="239" t="s">
        <v>159</v>
      </c>
      <c r="D14" s="239" t="s">
        <v>160</v>
      </c>
      <c r="E14" s="240" t="s">
        <v>161</v>
      </c>
      <c r="F14" s="240" t="s">
        <v>162</v>
      </c>
      <c r="G14" s="239" t="s">
        <v>163</v>
      </c>
      <c r="H14" s="239" t="s">
        <v>164</v>
      </c>
      <c r="I14" s="239" t="s">
        <v>165</v>
      </c>
      <c r="J14" s="239" t="s">
        <v>166</v>
      </c>
      <c r="K14" s="240" t="s">
        <v>167</v>
      </c>
      <c r="L14" s="238" t="s">
        <v>168</v>
      </c>
      <c r="M14" s="238" t="s">
        <v>179</v>
      </c>
      <c r="N14" s="216"/>
      <c r="O14" s="216"/>
      <c r="P14" s="216"/>
      <c r="Q14" s="216"/>
      <c r="R14" s="241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</row>
    <row r="15" ht="15.75" customHeight="1">
      <c r="A15" s="217">
        <v>3.7496923645708E7</v>
      </c>
      <c r="B15" s="218">
        <f>D15/A15</f>
        <v>0.1270074512</v>
      </c>
      <c r="C15" s="218">
        <f>B15+(B15/2)</f>
        <v>0.1905111768</v>
      </c>
      <c r="D15" s="219">
        <v>4762388.7</v>
      </c>
      <c r="E15" s="217">
        <v>1322060.728383</v>
      </c>
      <c r="F15" s="220">
        <f>706.858347*1376</f>
        <v>972637.0855</v>
      </c>
      <c r="G15" s="220">
        <f>E15+F15</f>
        <v>2294697.814</v>
      </c>
      <c r="H15" s="222">
        <f>D15+G15</f>
        <v>7057086.514</v>
      </c>
      <c r="I15" s="218">
        <f>G15/D15</f>
        <v>0.4818375732</v>
      </c>
      <c r="J15" s="218">
        <f>H15/A15</f>
        <v>0.1882044133</v>
      </c>
      <c r="K15" s="219">
        <v>1376.0</v>
      </c>
      <c r="L15" s="219">
        <v>1044.0</v>
      </c>
      <c r="M15" s="219">
        <f>K15+L15</f>
        <v>2420</v>
      </c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</row>
    <row r="16" ht="15.75" customHeight="1">
      <c r="A16" s="211" t="s">
        <v>180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ht="15.75" customHeight="1">
      <c r="A17" s="211" t="s">
        <v>171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</row>
    <row r="18" ht="15.75" customHeight="1">
      <c r="A18" s="211"/>
      <c r="B18" s="211"/>
      <c r="C18" s="211"/>
      <c r="D18" s="211"/>
      <c r="E18" s="211"/>
      <c r="F18" s="211"/>
      <c r="G18" s="211" t="s">
        <v>181</v>
      </c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</row>
    <row r="19" ht="15.75" customHeight="1">
      <c r="A19" s="236" t="s">
        <v>182</v>
      </c>
      <c r="B19" s="123"/>
      <c r="C19" s="123"/>
      <c r="D19" s="123"/>
      <c r="E19" s="123"/>
      <c r="F19" s="123"/>
      <c r="G19" s="123"/>
      <c r="H19" s="123"/>
      <c r="I19" s="124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</row>
    <row r="20" ht="15.75" customHeight="1">
      <c r="A20" s="237" t="s">
        <v>173</v>
      </c>
      <c r="B20" s="242" t="s">
        <v>126</v>
      </c>
      <c r="C20" s="242" t="s">
        <v>127</v>
      </c>
      <c r="D20" s="242" t="s">
        <v>128</v>
      </c>
      <c r="E20" s="242" t="s">
        <v>17</v>
      </c>
      <c r="F20" s="243" t="s">
        <v>174</v>
      </c>
      <c r="G20" s="243" t="s">
        <v>175</v>
      </c>
      <c r="H20" s="237" t="s">
        <v>176</v>
      </c>
      <c r="I20" s="237" t="s">
        <v>183</v>
      </c>
      <c r="J20" s="229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</row>
    <row r="21" ht="15.75" customHeight="1">
      <c r="A21" s="230">
        <v>3.7496923645708E7</v>
      </c>
      <c r="B21" s="231">
        <v>925.0</v>
      </c>
      <c r="C21" s="231">
        <v>53.0</v>
      </c>
      <c r="D21" s="231">
        <v>66.0</v>
      </c>
      <c r="E21" s="232">
        <f>sum(B21:D21)</f>
        <v>1044</v>
      </c>
      <c r="F21" s="233">
        <f>B21*706.858347</f>
        <v>653843.971</v>
      </c>
      <c r="G21" s="233">
        <f>2827.433388*C21</f>
        <v>149853.9696</v>
      </c>
      <c r="H21" s="234">
        <f>7853.981634*D21</f>
        <v>518362.7878</v>
      </c>
      <c r="I21" s="235">
        <f>sum(F21:H21)</f>
        <v>1322060.728</v>
      </c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</row>
    <row r="22" ht="15.75" customHeight="1">
      <c r="A22" s="211" t="s">
        <v>171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44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</row>
    <row r="23" ht="15.75" customHeight="1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</row>
    <row r="24" ht="15.75" customHeight="1">
      <c r="A24" s="245" t="s">
        <v>184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4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16"/>
    </row>
    <row r="25" ht="15.75" customHeight="1">
      <c r="A25" s="247" t="s">
        <v>185</v>
      </c>
      <c r="B25" s="247" t="s">
        <v>126</v>
      </c>
      <c r="C25" s="247" t="s">
        <v>127</v>
      </c>
      <c r="D25" s="247" t="s">
        <v>128</v>
      </c>
      <c r="E25" s="247" t="s">
        <v>17</v>
      </c>
      <c r="F25" s="247" t="s">
        <v>186</v>
      </c>
      <c r="G25" s="247" t="s">
        <v>187</v>
      </c>
      <c r="H25" s="247" t="s">
        <v>188</v>
      </c>
      <c r="I25" s="247" t="s">
        <v>189</v>
      </c>
      <c r="J25" s="247" t="s">
        <v>190</v>
      </c>
      <c r="K25" s="247" t="s">
        <v>191</v>
      </c>
      <c r="L25" s="247" t="s">
        <v>192</v>
      </c>
      <c r="M25" s="247" t="s">
        <v>193</v>
      </c>
      <c r="N25" s="247" t="s">
        <v>194</v>
      </c>
      <c r="O25" s="247" t="s">
        <v>195</v>
      </c>
      <c r="P25" s="247" t="s">
        <v>196</v>
      </c>
      <c r="Q25" s="247" t="s">
        <v>197</v>
      </c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</row>
    <row r="26" ht="15.75" customHeight="1">
      <c r="A26" s="248">
        <v>4.357724946E7</v>
      </c>
      <c r="B26" s="249">
        <v>1031.0</v>
      </c>
      <c r="C26" s="250">
        <v>68.0</v>
      </c>
      <c r="D26" s="250">
        <v>66.0</v>
      </c>
      <c r="E26" s="251">
        <v>1165.0</v>
      </c>
      <c r="F26" s="248">
        <v>728770.96</v>
      </c>
      <c r="G26" s="248">
        <v>192265.47</v>
      </c>
      <c r="H26" s="248">
        <v>518362.79</v>
      </c>
      <c r="I26" s="252">
        <v>1439399.21</v>
      </c>
      <c r="J26" s="249">
        <v>1133.0</v>
      </c>
      <c r="K26" s="250">
        <v>164.0</v>
      </c>
      <c r="L26" s="251">
        <v>1297.0</v>
      </c>
      <c r="M26" s="253">
        <f>N26/A26</f>
        <v>0.1262624068</v>
      </c>
      <c r="N26" s="249">
        <v>5502168.4</v>
      </c>
      <c r="O26" s="253">
        <f>((N26+I26)-N26)/N26</f>
        <v>0.261605808</v>
      </c>
      <c r="P26" s="253">
        <f>(N26+I26)/A26</f>
        <v>0.1592933858</v>
      </c>
      <c r="Q26" s="254">
        <f>I26+N26</f>
        <v>6941567.61</v>
      </c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</row>
    <row r="27" ht="15.75" customHeight="1">
      <c r="A27" s="211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</row>
    <row r="28" ht="15.75" customHeight="1">
      <c r="A28" s="245" t="s">
        <v>198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4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</row>
    <row r="29" ht="15.75" customHeight="1">
      <c r="A29" s="237" t="s">
        <v>185</v>
      </c>
      <c r="B29" s="242" t="s">
        <v>126</v>
      </c>
      <c r="C29" s="242" t="s">
        <v>127</v>
      </c>
      <c r="D29" s="242" t="s">
        <v>128</v>
      </c>
      <c r="E29" s="242" t="s">
        <v>17</v>
      </c>
      <c r="F29" s="243" t="s">
        <v>174</v>
      </c>
      <c r="G29" s="243" t="s">
        <v>175</v>
      </c>
      <c r="H29" s="237" t="s">
        <v>176</v>
      </c>
      <c r="I29" s="237" t="s">
        <v>183</v>
      </c>
      <c r="J29" s="247" t="s">
        <v>193</v>
      </c>
      <c r="K29" s="247" t="s">
        <v>194</v>
      </c>
      <c r="L29" s="247" t="s">
        <v>195</v>
      </c>
      <c r="M29" s="247" t="s">
        <v>196</v>
      </c>
      <c r="N29" s="211"/>
      <c r="O29" s="211"/>
      <c r="P29" s="244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</row>
    <row r="30" ht="15.75" customHeight="1">
      <c r="A30" s="248">
        <v>4.357724946E7</v>
      </c>
      <c r="B30" s="231">
        <v>543.0</v>
      </c>
      <c r="C30" s="231">
        <v>297.0</v>
      </c>
      <c r="D30" s="231">
        <v>27.0</v>
      </c>
      <c r="E30" s="232">
        <f>sum(B30:D30)</f>
        <v>867</v>
      </c>
      <c r="F30" s="233">
        <f>B30*706.858347</f>
        <v>383824.0824</v>
      </c>
      <c r="G30" s="233">
        <f>2827.433388*C30</f>
        <v>839747.7162</v>
      </c>
      <c r="H30" s="234">
        <f>7853.981634*D30</f>
        <v>212057.5041</v>
      </c>
      <c r="I30" s="230">
        <f>sum(F30:H30)</f>
        <v>1435629.303</v>
      </c>
      <c r="J30" s="253">
        <f>K30/A30</f>
        <v>0.1262624068</v>
      </c>
      <c r="K30" s="249">
        <v>5502168.4</v>
      </c>
      <c r="L30" s="253">
        <f>((K30+I30)-K30)/K30</f>
        <v>0.2609206404</v>
      </c>
      <c r="M30" s="253">
        <f>(K30+I30) / A30</f>
        <v>0.1592068749</v>
      </c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</row>
    <row r="31" ht="15.75" customHeight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</row>
    <row r="32" ht="15.75" customHeight="1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</row>
    <row r="33" ht="15.75" customHeight="1">
      <c r="A33" s="255"/>
      <c r="B33" s="256"/>
      <c r="C33" s="257"/>
      <c r="D33" s="257"/>
      <c r="E33" s="257"/>
      <c r="F33" s="256"/>
      <c r="G33" s="256"/>
      <c r="H33" s="256"/>
      <c r="I33" s="256"/>
      <c r="J33" s="256"/>
      <c r="K33" s="256"/>
      <c r="L33" s="256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</row>
    <row r="34" ht="15.75" customHeight="1">
      <c r="A34" s="258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</row>
    <row r="35" ht="15.75" customHeight="1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</row>
    <row r="36" ht="15.75" customHeigh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</row>
    <row r="37" ht="15.75" customHeight="1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</row>
    <row r="38" ht="15.75" customHeight="1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</row>
    <row r="39" ht="15.75" customHeight="1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</row>
    <row r="40" ht="15.75" customHeight="1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</row>
    <row r="41" ht="15.75" customHeight="1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</row>
    <row r="42" ht="15.75" customHeight="1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</row>
    <row r="43" ht="15.75" customHeight="1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</row>
    <row r="44" ht="15.75" customHeight="1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</row>
    <row r="45" ht="15.75" customHeight="1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</row>
    <row r="46" ht="15.75" customHeight="1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</row>
    <row r="47" ht="15.75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</row>
    <row r="48" ht="15.75" customHeight="1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</row>
    <row r="49" ht="15.75" customHeight="1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</row>
    <row r="50" ht="15.75" customHeight="1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</row>
    <row r="51" ht="15.75" customHeight="1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</row>
    <row r="52" ht="15.75" customHeight="1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</row>
    <row r="53" ht="15.75" customHeight="1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</row>
    <row r="54" ht="15.75" customHeight="1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</row>
    <row r="55" ht="15.75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</row>
    <row r="56" ht="15.75" customHeight="1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</row>
    <row r="57" ht="15.75" customHeight="1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</row>
    <row r="58" ht="15.75" customHeight="1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</row>
    <row r="59" ht="15.75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</row>
    <row r="60" ht="15.7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</row>
    <row r="61" ht="15.75" customHeight="1">
      <c r="A61" s="211"/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</row>
    <row r="62" ht="15.75" customHeight="1">
      <c r="A62" s="211"/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</row>
    <row r="63" ht="15.75" customHeight="1">
      <c r="A63" s="211"/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</row>
    <row r="64" ht="15.75" customHeight="1">
      <c r="A64" s="211"/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</row>
    <row r="65" ht="15.75" customHeight="1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</row>
    <row r="66" ht="15.75" customHeight="1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</row>
    <row r="67" ht="15.75" customHeight="1">
      <c r="A67" s="211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</row>
    <row r="68" ht="15.75" customHeight="1">
      <c r="A68" s="211"/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</row>
    <row r="69" ht="15.75" customHeight="1">
      <c r="A69" s="211"/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</row>
    <row r="70" ht="15.75" customHeight="1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</row>
    <row r="71" ht="15.75" customHeight="1">
      <c r="A71" s="211"/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</row>
    <row r="72" ht="15.75" customHeight="1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</row>
    <row r="73" ht="15.75" customHeight="1">
      <c r="A73" s="211"/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</row>
    <row r="74" ht="15.75" customHeight="1">
      <c r="A74" s="211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</row>
    <row r="75" ht="15.75" customHeight="1">
      <c r="A75" s="211"/>
      <c r="B75" s="211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</row>
    <row r="76" ht="15.75" customHeight="1">
      <c r="A76" s="211"/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</row>
    <row r="77" ht="15.75" customHeight="1">
      <c r="A77" s="211"/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</row>
    <row r="78" ht="15.75" customHeight="1">
      <c r="A78" s="211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</row>
    <row r="79" ht="15.75" customHeight="1">
      <c r="A79" s="211"/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</row>
    <row r="80" ht="15.75" customHeight="1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</row>
    <row r="81" ht="15.75" customHeight="1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</row>
    <row r="82" ht="15.75" customHeight="1">
      <c r="A82" s="211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</row>
    <row r="83" ht="15.75" customHeight="1">
      <c r="A83" s="211"/>
      <c r="B83" s="211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</row>
    <row r="84" ht="15.75" customHeight="1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</row>
    <row r="85" ht="15.75" customHeight="1">
      <c r="A85" s="211"/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</row>
    <row r="86" ht="15.75" customHeight="1">
      <c r="A86" s="211"/>
      <c r="B86" s="211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</row>
    <row r="87" ht="15.75" customHeight="1">
      <c r="A87" s="211"/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</row>
    <row r="88" ht="15.75" customHeight="1">
      <c r="A88" s="21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</row>
    <row r="89" ht="15.75" customHeight="1">
      <c r="A89" s="211"/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</row>
    <row r="90" ht="15.75" customHeight="1">
      <c r="A90" s="21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</row>
    <row r="91" ht="15.75" customHeight="1">
      <c r="A91" s="211"/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</row>
    <row r="92" ht="15.75" customHeight="1">
      <c r="A92" s="21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</row>
    <row r="93" ht="15.75" customHeight="1">
      <c r="A93" s="211"/>
      <c r="B93" s="211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</row>
    <row r="94" ht="15.75" customHeight="1">
      <c r="A94" s="211"/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</row>
    <row r="95" ht="15.75" customHeight="1">
      <c r="A95" s="21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</row>
    <row r="96" ht="15.75" customHeight="1">
      <c r="A96" s="211"/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</row>
    <row r="97" ht="15.75" customHeight="1">
      <c r="A97" s="211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</row>
    <row r="98" ht="15.75" customHeight="1">
      <c r="A98" s="21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</row>
    <row r="99" ht="15.75" customHeight="1">
      <c r="A99" s="211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</row>
    <row r="100" ht="15.75" customHeight="1">
      <c r="A100" s="211"/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</row>
    <row r="101" ht="15.75" customHeight="1">
      <c r="A101" s="211"/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</row>
    <row r="102" ht="15.75" customHeight="1">
      <c r="A102" s="211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</row>
    <row r="103" ht="15.75" customHeight="1">
      <c r="A103" s="211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</row>
    <row r="104" ht="15.75" customHeight="1">
      <c r="A104" s="211"/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</row>
    <row r="105" ht="15.75" customHeight="1">
      <c r="A105" s="211"/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</row>
    <row r="106" ht="15.75" customHeight="1">
      <c r="A106" s="211"/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</row>
    <row r="107" ht="15.75" customHeight="1">
      <c r="A107" s="211"/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</row>
    <row r="108" ht="15.75" customHeight="1">
      <c r="A108" s="211"/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</row>
    <row r="109" ht="15.75" customHeight="1">
      <c r="A109" s="211"/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</row>
    <row r="110" ht="15.75" customHeight="1">
      <c r="A110" s="211"/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</row>
    <row r="111" ht="15.75" customHeight="1">
      <c r="A111" s="211"/>
      <c r="B111" s="211"/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</row>
    <row r="112" ht="15.75" customHeight="1">
      <c r="A112" s="211"/>
      <c r="B112" s="211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</row>
    <row r="113" ht="15.75" customHeight="1">
      <c r="A113" s="211"/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</row>
    <row r="114" ht="15.75" customHeight="1">
      <c r="A114" s="211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</row>
    <row r="115" ht="15.75" customHeight="1">
      <c r="A115" s="211"/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</row>
    <row r="116" ht="15.75" customHeight="1">
      <c r="A116" s="211"/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</row>
    <row r="117" ht="15.75" customHeight="1">
      <c r="A117" s="211"/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</row>
    <row r="118" ht="15.75" customHeight="1">
      <c r="A118" s="211"/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</row>
    <row r="119" ht="15.75" customHeight="1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</row>
    <row r="120" ht="15.75" customHeight="1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</row>
    <row r="121" ht="15.75" customHeight="1">
      <c r="A121" s="211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</row>
    <row r="122" ht="15.75" customHeight="1">
      <c r="A122" s="211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</row>
    <row r="123" ht="15.75" customHeight="1">
      <c r="A123" s="211"/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/>
    </row>
    <row r="124" ht="15.75" customHeight="1">
      <c r="A124" s="211"/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</row>
    <row r="125" ht="15.75" customHeight="1">
      <c r="A125" s="211"/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</row>
    <row r="126" ht="15.75" customHeight="1">
      <c r="A126" s="211"/>
      <c r="B126" s="211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</row>
    <row r="127" ht="15.75" customHeight="1">
      <c r="A127" s="211"/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</row>
    <row r="128" ht="15.75" customHeight="1">
      <c r="A128" s="211"/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/>
    </row>
    <row r="129" ht="15.75" customHeight="1">
      <c r="A129" s="211"/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</row>
    <row r="130" ht="15.75" customHeight="1">
      <c r="A130" s="211"/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</row>
    <row r="131" ht="15.75" customHeight="1">
      <c r="A131" s="211"/>
      <c r="B131" s="211"/>
      <c r="C131" s="211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/>
    </row>
    <row r="132" ht="15.75" customHeight="1">
      <c r="A132" s="211"/>
      <c r="B132" s="211"/>
      <c r="C132" s="211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</row>
    <row r="133" ht="15.75" customHeight="1">
      <c r="A133" s="211"/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</row>
    <row r="134" ht="15.75" customHeight="1">
      <c r="A134" s="211"/>
      <c r="B134" s="211"/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</row>
    <row r="135" ht="15.75" customHeight="1">
      <c r="A135" s="211"/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</row>
    <row r="136" ht="15.75" customHeight="1">
      <c r="A136" s="211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/>
    </row>
    <row r="137" ht="15.75" customHeight="1">
      <c r="A137" s="211"/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/>
    </row>
    <row r="138" ht="15.75" customHeight="1">
      <c r="A138" s="211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/>
    </row>
    <row r="139" ht="15.75" customHeight="1">
      <c r="A139" s="211"/>
      <c r="B139" s="211"/>
      <c r="C139" s="2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/>
    </row>
    <row r="140" ht="15.75" customHeight="1">
      <c r="A140" s="211"/>
      <c r="B140" s="211"/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/>
    </row>
    <row r="141" ht="15.75" customHeight="1">
      <c r="A141" s="211"/>
      <c r="B141" s="211"/>
      <c r="C141" s="211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/>
    </row>
    <row r="142" ht="15.75" customHeight="1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/>
    </row>
    <row r="143" ht="15.75" customHeight="1">
      <c r="A143" s="211"/>
      <c r="B143" s="211"/>
      <c r="C143" s="211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/>
    </row>
    <row r="144" ht="15.75" customHeight="1">
      <c r="A144" s="211"/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/>
    </row>
    <row r="145" ht="15.75" customHeight="1">
      <c r="A145" s="211"/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/>
    </row>
    <row r="146" ht="15.75" customHeight="1">
      <c r="A146" s="211"/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</row>
    <row r="147" ht="15.75" customHeight="1">
      <c r="A147" s="211"/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</row>
    <row r="148" ht="15.75" customHeight="1">
      <c r="A148" s="211"/>
      <c r="B148" s="211"/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</row>
    <row r="149" ht="15.75" customHeight="1">
      <c r="A149" s="211"/>
      <c r="B149" s="211"/>
      <c r="C149" s="211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</row>
    <row r="150" ht="15.75" customHeight="1">
      <c r="A150" s="211"/>
      <c r="B150" s="211"/>
      <c r="C150" s="211"/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</row>
    <row r="151" ht="15.75" customHeight="1">
      <c r="A151" s="211"/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</row>
    <row r="152" ht="15.75" customHeight="1">
      <c r="A152" s="211"/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/>
    </row>
    <row r="153" ht="15.75" customHeight="1">
      <c r="A153" s="211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/>
    </row>
    <row r="154" ht="15.75" customHeight="1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</row>
    <row r="155" ht="15.75" customHeight="1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</row>
    <row r="156" ht="15.75" customHeight="1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/>
    </row>
    <row r="157" ht="15.75" customHeight="1">
      <c r="A157" s="211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</row>
    <row r="158" ht="15.75" customHeight="1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</row>
    <row r="159" ht="15.75" customHeight="1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</row>
    <row r="160" ht="15.75" customHeight="1">
      <c r="A160" s="211"/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</row>
    <row r="161" ht="15.75" customHeight="1">
      <c r="A161" s="211"/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/>
    </row>
    <row r="162" ht="15.75" customHeight="1">
      <c r="A162" s="211"/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/>
    </row>
    <row r="163" ht="15.75" customHeight="1">
      <c r="A163" s="211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11"/>
    </row>
    <row r="164" ht="15.75" customHeight="1">
      <c r="A164" s="211"/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11"/>
      <c r="X164" s="211"/>
      <c r="Y164" s="211"/>
      <c r="Z164" s="211"/>
      <c r="AA164" s="211"/>
      <c r="AB164" s="211"/>
      <c r="AC164" s="211"/>
      <c r="AD164" s="211"/>
      <c r="AE164" s="211"/>
    </row>
    <row r="165" ht="15.75" customHeight="1">
      <c r="A165" s="211"/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/>
    </row>
    <row r="166" ht="15.75" customHeight="1">
      <c r="A166" s="211"/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/>
    </row>
    <row r="167" ht="15.75" customHeight="1">
      <c r="A167" s="211"/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/>
    </row>
    <row r="168" ht="15.75" customHeight="1">
      <c r="A168" s="211"/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</row>
    <row r="169" ht="15.75" customHeight="1">
      <c r="A169" s="211"/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</row>
    <row r="170" ht="15.75" customHeight="1">
      <c r="A170" s="211"/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</row>
    <row r="171" ht="15.75" customHeight="1">
      <c r="A171" s="211"/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</row>
    <row r="172" ht="15.75" customHeight="1">
      <c r="A172" s="211"/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</row>
    <row r="173" ht="15.75" customHeight="1">
      <c r="A173" s="211"/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</row>
    <row r="174" ht="15.75" customHeight="1">
      <c r="A174" s="211"/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</row>
    <row r="175" ht="15.75" customHeight="1">
      <c r="A175" s="211"/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</row>
    <row r="176" ht="15.75" customHeight="1">
      <c r="A176" s="211"/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/>
    </row>
    <row r="177" ht="15.75" customHeight="1">
      <c r="A177" s="211"/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  <c r="AD177" s="211"/>
      <c r="AE177" s="211"/>
    </row>
    <row r="178" ht="15.75" customHeight="1">
      <c r="A178" s="211"/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/>
    </row>
    <row r="179" ht="15.75" customHeight="1">
      <c r="A179" s="211"/>
      <c r="B179" s="211"/>
      <c r="C179" s="211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/>
    </row>
    <row r="180" ht="15.75" customHeight="1">
      <c r="A180" s="211"/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  <c r="AB180" s="211"/>
      <c r="AC180" s="211"/>
      <c r="AD180" s="211"/>
      <c r="AE180" s="211"/>
    </row>
    <row r="181" ht="15.75" customHeight="1">
      <c r="A181" s="211"/>
      <c r="B181" s="211"/>
      <c r="C181" s="2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  <c r="AA181" s="211"/>
      <c r="AB181" s="211"/>
      <c r="AC181" s="211"/>
      <c r="AD181" s="211"/>
      <c r="AE181" s="211"/>
    </row>
    <row r="182" ht="15.75" customHeight="1">
      <c r="A182" s="211"/>
      <c r="B182" s="211"/>
      <c r="C182" s="211"/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  <c r="AA182" s="211"/>
      <c r="AB182" s="211"/>
      <c r="AC182" s="211"/>
      <c r="AD182" s="211"/>
      <c r="AE182" s="211"/>
    </row>
    <row r="183" ht="15.75" customHeight="1">
      <c r="A183" s="211"/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  <c r="AA183" s="211"/>
      <c r="AB183" s="211"/>
      <c r="AC183" s="211"/>
      <c r="AD183" s="211"/>
      <c r="AE183" s="211"/>
    </row>
    <row r="184" ht="15.75" customHeight="1">
      <c r="A184" s="211"/>
      <c r="B184" s="211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  <c r="AA184" s="211"/>
      <c r="AB184" s="211"/>
      <c r="AC184" s="211"/>
      <c r="AD184" s="211"/>
      <c r="AE184" s="211"/>
    </row>
    <row r="185" ht="15.75" customHeight="1">
      <c r="A185" s="211"/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  <c r="X185" s="211"/>
      <c r="Y185" s="211"/>
      <c r="Z185" s="211"/>
      <c r="AA185" s="211"/>
      <c r="AB185" s="211"/>
      <c r="AC185" s="211"/>
      <c r="AD185" s="211"/>
      <c r="AE185" s="211"/>
    </row>
    <row r="186" ht="15.75" customHeight="1">
      <c r="A186" s="211"/>
      <c r="B186" s="211"/>
      <c r="C186" s="211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/>
    </row>
    <row r="187" ht="15.75" customHeight="1">
      <c r="A187" s="211"/>
      <c r="B187" s="211"/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/>
    </row>
    <row r="188" ht="15.75" customHeight="1">
      <c r="A188" s="211"/>
      <c r="B188" s="211"/>
      <c r="C188" s="211"/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</row>
    <row r="189" ht="15.75" customHeight="1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</row>
    <row r="190" ht="15.75" customHeight="1">
      <c r="A190" s="211"/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</row>
    <row r="191" ht="15.75" customHeight="1">
      <c r="A191" s="211"/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</row>
    <row r="192" ht="15.75" customHeight="1">
      <c r="A192" s="211"/>
      <c r="B192" s="211"/>
      <c r="C192" s="211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</row>
    <row r="193" ht="15.75" customHeight="1">
      <c r="A193" s="211"/>
      <c r="B193" s="211"/>
      <c r="C193" s="211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</row>
    <row r="194" ht="15.75" customHeight="1">
      <c r="A194" s="211"/>
      <c r="B194" s="211"/>
      <c r="C194" s="211"/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/>
    </row>
    <row r="195" ht="15.75" customHeight="1">
      <c r="A195" s="211"/>
      <c r="B195" s="211"/>
      <c r="C195" s="211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/>
    </row>
    <row r="196" ht="15.75" customHeight="1">
      <c r="A196" s="211"/>
      <c r="B196" s="211"/>
      <c r="C196" s="211"/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  <c r="U196" s="211"/>
      <c r="V196" s="211"/>
      <c r="W196" s="211"/>
      <c r="X196" s="211"/>
      <c r="Y196" s="211"/>
      <c r="Z196" s="211"/>
      <c r="AA196" s="211"/>
      <c r="AB196" s="211"/>
      <c r="AC196" s="211"/>
      <c r="AD196" s="211"/>
      <c r="AE196" s="211"/>
    </row>
    <row r="197" ht="15.75" customHeight="1">
      <c r="A197" s="211"/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  <c r="AA197" s="211"/>
      <c r="AB197" s="211"/>
      <c r="AC197" s="211"/>
      <c r="AD197" s="211"/>
      <c r="AE197" s="211"/>
    </row>
    <row r="198" ht="15.75" customHeight="1">
      <c r="A198" s="211"/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1"/>
      <c r="V198" s="211"/>
      <c r="W198" s="211"/>
      <c r="X198" s="211"/>
      <c r="Y198" s="211"/>
      <c r="Z198" s="211"/>
      <c r="AA198" s="211"/>
      <c r="AB198" s="211"/>
      <c r="AC198" s="211"/>
      <c r="AD198" s="211"/>
      <c r="AE198" s="211"/>
    </row>
    <row r="199" ht="15.75" customHeight="1">
      <c r="A199" s="211"/>
      <c r="B199" s="211"/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  <c r="AA199" s="211"/>
      <c r="AB199" s="211"/>
      <c r="AC199" s="211"/>
      <c r="AD199" s="211"/>
      <c r="AE199" s="211"/>
    </row>
    <row r="200" ht="15.75" customHeight="1">
      <c r="A200" s="211"/>
      <c r="B200" s="211"/>
      <c r="C200" s="211"/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  <c r="U200" s="211"/>
      <c r="V200" s="211"/>
      <c r="W200" s="211"/>
      <c r="X200" s="211"/>
      <c r="Y200" s="211"/>
      <c r="Z200" s="211"/>
      <c r="AA200" s="211"/>
      <c r="AB200" s="211"/>
      <c r="AC200" s="211"/>
      <c r="AD200" s="211"/>
      <c r="AE200" s="211"/>
    </row>
    <row r="201" ht="15.75" customHeight="1">
      <c r="A201" s="211"/>
      <c r="B201" s="211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  <c r="X201" s="211"/>
      <c r="Y201" s="211"/>
      <c r="Z201" s="211"/>
      <c r="AA201" s="211"/>
      <c r="AB201" s="211"/>
      <c r="AC201" s="211"/>
      <c r="AD201" s="211"/>
      <c r="AE201" s="211"/>
    </row>
    <row r="202" ht="15.75" customHeight="1">
      <c r="A202" s="211"/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/>
    </row>
    <row r="203" ht="15.75" customHeight="1">
      <c r="A203" s="211"/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</row>
    <row r="204" ht="15.75" customHeight="1">
      <c r="A204" s="211"/>
      <c r="B204" s="211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</row>
    <row r="205" ht="15.75" customHeight="1">
      <c r="A205" s="211"/>
      <c r="B205" s="211"/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</row>
    <row r="206" ht="15.75" customHeight="1">
      <c r="A206" s="211"/>
      <c r="B206" s="211"/>
      <c r="C206" s="211"/>
      <c r="D206" s="211"/>
      <c r="E206" s="211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</row>
    <row r="207" ht="15.75" customHeight="1">
      <c r="A207" s="211"/>
      <c r="B207" s="211"/>
      <c r="C207" s="211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/>
    </row>
    <row r="208" ht="15.75" customHeight="1">
      <c r="A208" s="211"/>
      <c r="B208" s="211"/>
      <c r="C208" s="211"/>
      <c r="D208" s="211"/>
      <c r="E208" s="211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/>
    </row>
    <row r="209" ht="15.75" customHeight="1">
      <c r="A209" s="211"/>
      <c r="B209" s="211"/>
      <c r="C209" s="211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/>
    </row>
    <row r="210" ht="15.75" customHeight="1">
      <c r="A210" s="211"/>
      <c r="B210" s="211"/>
      <c r="C210" s="211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/>
    </row>
    <row r="211" ht="15.75" customHeight="1">
      <c r="A211" s="211"/>
      <c r="B211" s="211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/>
    </row>
    <row r="212" ht="15.75" customHeight="1">
      <c r="A212" s="211"/>
      <c r="B212" s="211"/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/>
    </row>
    <row r="213" ht="15.75" customHeight="1">
      <c r="A213" s="211"/>
      <c r="B213" s="211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1"/>
      <c r="AA213" s="211"/>
      <c r="AB213" s="211"/>
      <c r="AC213" s="211"/>
      <c r="AD213" s="211"/>
      <c r="AE213" s="211"/>
    </row>
    <row r="214" ht="15.75" customHeight="1">
      <c r="A214" s="211"/>
      <c r="B214" s="211"/>
      <c r="C214" s="211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11"/>
    </row>
    <row r="215" ht="15.75" customHeight="1">
      <c r="A215" s="211"/>
      <c r="B215" s="211"/>
      <c r="C215" s="211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  <c r="X215" s="211"/>
      <c r="Y215" s="211"/>
      <c r="Z215" s="211"/>
      <c r="AA215" s="211"/>
      <c r="AB215" s="211"/>
      <c r="AC215" s="211"/>
      <c r="AD215" s="211"/>
      <c r="AE215" s="211"/>
    </row>
    <row r="216" ht="15.75" customHeight="1">
      <c r="A216" s="211"/>
      <c r="B216" s="211"/>
      <c r="C216" s="211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/>
      <c r="Z216" s="211"/>
      <c r="AA216" s="211"/>
      <c r="AB216" s="211"/>
      <c r="AC216" s="211"/>
      <c r="AD216" s="211"/>
      <c r="AE216" s="211"/>
    </row>
    <row r="217" ht="15.75" customHeight="1">
      <c r="A217" s="211"/>
      <c r="B217" s="211"/>
      <c r="C217" s="211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  <c r="X217" s="211"/>
      <c r="Y217" s="211"/>
      <c r="Z217" s="211"/>
      <c r="AA217" s="211"/>
      <c r="AB217" s="211"/>
      <c r="AC217" s="211"/>
      <c r="AD217" s="211"/>
      <c r="AE217" s="211"/>
    </row>
    <row r="218" ht="15.75" customHeight="1">
      <c r="A218" s="211"/>
      <c r="B218" s="211"/>
      <c r="C218" s="211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211"/>
      <c r="R218" s="211"/>
      <c r="S218" s="211"/>
      <c r="T218" s="211"/>
      <c r="U218" s="211"/>
      <c r="V218" s="211"/>
      <c r="W218" s="211"/>
      <c r="X218" s="211"/>
      <c r="Y218" s="211"/>
      <c r="Z218" s="211"/>
      <c r="AA218" s="211"/>
      <c r="AB218" s="211"/>
      <c r="AC218" s="211"/>
      <c r="AD218" s="211"/>
      <c r="AE218" s="211"/>
    </row>
    <row r="219" ht="15.75" customHeight="1">
      <c r="A219" s="211"/>
      <c r="B219" s="211"/>
      <c r="C219" s="211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  <c r="X219" s="211"/>
      <c r="Y219" s="211"/>
      <c r="Z219" s="211"/>
      <c r="AA219" s="211"/>
      <c r="AB219" s="211"/>
      <c r="AC219" s="211"/>
      <c r="AD219" s="211"/>
      <c r="AE219" s="211"/>
    </row>
    <row r="220" ht="15.75" customHeight="1">
      <c r="A220" s="211"/>
      <c r="B220" s="211"/>
      <c r="C220" s="211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211"/>
      <c r="Q220" s="211"/>
      <c r="R220" s="211"/>
      <c r="S220" s="211"/>
      <c r="T220" s="211"/>
      <c r="U220" s="211"/>
      <c r="V220" s="211"/>
      <c r="W220" s="211"/>
      <c r="X220" s="211"/>
      <c r="Y220" s="211"/>
      <c r="Z220" s="211"/>
      <c r="AA220" s="211"/>
      <c r="AB220" s="211"/>
      <c r="AC220" s="211"/>
      <c r="AD220" s="211"/>
      <c r="AE220" s="211"/>
    </row>
    <row r="221" ht="15.75" customHeight="1">
      <c r="A221" s="211"/>
      <c r="B221" s="211"/>
      <c r="C221" s="211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211"/>
      <c r="Q221" s="211"/>
      <c r="R221" s="211"/>
      <c r="S221" s="211"/>
      <c r="T221" s="211"/>
      <c r="U221" s="211"/>
      <c r="V221" s="211"/>
      <c r="W221" s="211"/>
      <c r="X221" s="211"/>
      <c r="Y221" s="211"/>
      <c r="Z221" s="211"/>
      <c r="AA221" s="211"/>
      <c r="AB221" s="211"/>
      <c r="AC221" s="211"/>
      <c r="AD221" s="211"/>
      <c r="AE221" s="211"/>
    </row>
    <row r="222" ht="15.75" customHeight="1">
      <c r="A222" s="211"/>
      <c r="B222" s="211"/>
      <c r="C222" s="211"/>
      <c r="D222" s="211"/>
      <c r="E222" s="211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/>
    </row>
    <row r="223" ht="15.75" customHeight="1">
      <c r="A223" s="211"/>
      <c r="B223" s="211"/>
      <c r="C223" s="211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  <c r="AA223" s="211"/>
      <c r="AB223" s="211"/>
      <c r="AC223" s="211"/>
      <c r="AD223" s="211"/>
      <c r="AE223" s="211"/>
    </row>
    <row r="224" ht="15.75" customHeight="1">
      <c r="A224" s="211"/>
      <c r="B224" s="211"/>
      <c r="C224" s="211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/>
    </row>
    <row r="225" ht="15.75" customHeight="1">
      <c r="A225" s="211"/>
      <c r="B225" s="211"/>
      <c r="C225" s="2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11"/>
    </row>
    <row r="226" ht="15.75" customHeight="1">
      <c r="A226" s="211"/>
      <c r="B226" s="211"/>
      <c r="C226" s="211"/>
      <c r="D226" s="211"/>
      <c r="E226" s="211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</row>
    <row r="227" ht="15.75" customHeight="1">
      <c r="A227" s="211"/>
      <c r="B227" s="211"/>
      <c r="C227" s="2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/>
    </row>
    <row r="228" ht="15.75" customHeight="1">
      <c r="A228" s="211"/>
      <c r="B228" s="211"/>
      <c r="C228" s="211"/>
      <c r="D228" s="211"/>
      <c r="E228" s="211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/>
    </row>
    <row r="229" ht="15.75" customHeight="1">
      <c r="A229" s="211"/>
      <c r="B229" s="211"/>
      <c r="C229" s="211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/>
    </row>
    <row r="230" ht="15.75" customHeight="1">
      <c r="A230" s="211"/>
      <c r="B230" s="211"/>
      <c r="C230" s="211"/>
      <c r="D230" s="211"/>
      <c r="E230" s="211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M1"/>
    <mergeCell ref="A2:M2"/>
    <mergeCell ref="A8:I8"/>
    <mergeCell ref="A13:M13"/>
    <mergeCell ref="A19:I19"/>
    <mergeCell ref="A24:Q24"/>
    <mergeCell ref="A28:M28"/>
  </mergeCell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6" width="12.63"/>
    <col customWidth="1" min="15" max="15" width="4.13"/>
  </cols>
  <sheetData>
    <row r="1" ht="48.75" customHeight="1">
      <c r="A1" s="259" t="s">
        <v>199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ht="15.75" customHeight="1">
      <c r="A2" s="260" t="s">
        <v>200</v>
      </c>
      <c r="B2" s="261" t="s">
        <v>158</v>
      </c>
      <c r="C2" s="262" t="s">
        <v>159</v>
      </c>
      <c r="D2" s="263" t="s">
        <v>201</v>
      </c>
      <c r="E2" s="262" t="s">
        <v>202</v>
      </c>
      <c r="F2" s="262" t="s">
        <v>203</v>
      </c>
      <c r="G2" s="262" t="s">
        <v>204</v>
      </c>
      <c r="H2" s="262" t="s">
        <v>205</v>
      </c>
      <c r="I2" s="262" t="s">
        <v>206</v>
      </c>
      <c r="J2" s="262" t="s">
        <v>207</v>
      </c>
      <c r="K2" s="262" t="s">
        <v>208</v>
      </c>
      <c r="L2" s="262" t="s">
        <v>209</v>
      </c>
      <c r="M2" s="262" t="s">
        <v>210</v>
      </c>
      <c r="N2" s="261" t="s">
        <v>158</v>
      </c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</row>
    <row r="3" ht="15.75" customHeight="1">
      <c r="A3" s="264">
        <v>1.0</v>
      </c>
      <c r="B3" s="265">
        <f t="shared" ref="B3:B17" si="1">E3/D3</f>
        <v>0.2035770599</v>
      </c>
      <c r="C3" s="265">
        <f t="shared" ref="C3:C10" si="2">(B3/2)+B3</f>
        <v>0.3053655899</v>
      </c>
      <c r="D3" s="220">
        <v>4.40586816277605E8</v>
      </c>
      <c r="E3" s="220">
        <v>8.96933687E7</v>
      </c>
      <c r="F3" s="222">
        <v>1.0160146260627E7</v>
      </c>
      <c r="G3" s="220">
        <v>5859855.69663</v>
      </c>
      <c r="H3" s="220">
        <f t="shared" ref="H3:H17" si="3">F3+G3</f>
        <v>16020001.96</v>
      </c>
      <c r="I3" s="220">
        <f t="shared" ref="I3:I17" si="4">H3+E3</f>
        <v>105713370.7</v>
      </c>
      <c r="J3" s="220">
        <f t="shared" ref="J3:J17" si="5">I3-E3</f>
        <v>16020001.96</v>
      </c>
      <c r="K3" s="265">
        <f t="shared" ref="K3:K17" si="6">J3/E3</f>
        <v>0.1786085436</v>
      </c>
      <c r="L3" s="265">
        <f t="shared" ref="L3:L17" si="7">I3/D3</f>
        <v>0.2399376621</v>
      </c>
      <c r="M3" s="221">
        <v>9266.0</v>
      </c>
      <c r="N3" s="265">
        <v>0.2036</v>
      </c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</row>
    <row r="4" ht="15.75" customHeight="1">
      <c r="A4" s="266">
        <v>2.0</v>
      </c>
      <c r="B4" s="267">
        <f t="shared" si="1"/>
        <v>0.2498769028</v>
      </c>
      <c r="C4" s="267">
        <f t="shared" si="2"/>
        <v>0.3748153542</v>
      </c>
      <c r="D4" s="268">
        <v>6.97531067204915E8</v>
      </c>
      <c r="E4" s="268">
        <v>1.742969027E8</v>
      </c>
      <c r="F4" s="269">
        <v>3.1086530544779997E7</v>
      </c>
      <c r="G4" s="268">
        <v>0.0</v>
      </c>
      <c r="H4" s="268">
        <f t="shared" si="3"/>
        <v>31086530.54</v>
      </c>
      <c r="I4" s="268">
        <f t="shared" si="4"/>
        <v>205383433.2</v>
      </c>
      <c r="J4" s="268">
        <f t="shared" si="5"/>
        <v>31086530.54</v>
      </c>
      <c r="K4" s="267">
        <f t="shared" si="6"/>
        <v>0.1783538896</v>
      </c>
      <c r="L4" s="267">
        <f t="shared" si="7"/>
        <v>0.2944434204</v>
      </c>
      <c r="M4" s="270">
        <v>16672.0</v>
      </c>
      <c r="N4" s="267">
        <v>0.2499</v>
      </c>
      <c r="O4" s="211"/>
      <c r="P4" s="244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</row>
    <row r="5" ht="15.75" customHeight="1">
      <c r="A5" s="266">
        <v>3.0</v>
      </c>
      <c r="B5" s="267">
        <f t="shared" si="1"/>
        <v>0.2561134455</v>
      </c>
      <c r="C5" s="267">
        <f t="shared" si="2"/>
        <v>0.3841701683</v>
      </c>
      <c r="D5" s="268">
        <v>1.02162138856881E9</v>
      </c>
      <c r="E5" s="268">
        <v>2.61650973826106E8</v>
      </c>
      <c r="F5" s="269">
        <v>5.5750781768264994E7</v>
      </c>
      <c r="G5" s="268">
        <v>0.0</v>
      </c>
      <c r="H5" s="268">
        <f t="shared" si="3"/>
        <v>55750781.77</v>
      </c>
      <c r="I5" s="268">
        <f t="shared" si="4"/>
        <v>317401755.6</v>
      </c>
      <c r="J5" s="268">
        <f t="shared" si="5"/>
        <v>55750781.77</v>
      </c>
      <c r="K5" s="267">
        <f t="shared" si="6"/>
        <v>0.213073091</v>
      </c>
      <c r="L5" s="267">
        <f t="shared" si="7"/>
        <v>0.310684329</v>
      </c>
      <c r="M5" s="270">
        <v>25355.0</v>
      </c>
      <c r="N5" s="267">
        <v>0.2561</v>
      </c>
      <c r="O5" s="211"/>
      <c r="P5" s="244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</row>
    <row r="6" ht="15.75" customHeight="1">
      <c r="A6" s="266">
        <v>4.0</v>
      </c>
      <c r="B6" s="267">
        <f t="shared" si="1"/>
        <v>0.3665985657</v>
      </c>
      <c r="C6" s="267">
        <f t="shared" si="2"/>
        <v>0.5498978485</v>
      </c>
      <c r="D6" s="268">
        <v>1.14257045381171E9</v>
      </c>
      <c r="E6" s="268">
        <v>4.1886468956206E8</v>
      </c>
      <c r="F6" s="269">
        <v>4.1154628141352996E7</v>
      </c>
      <c r="G6" s="268">
        <v>0.0</v>
      </c>
      <c r="H6" s="268">
        <f t="shared" si="3"/>
        <v>41154628.14</v>
      </c>
      <c r="I6" s="268">
        <f t="shared" si="4"/>
        <v>460019317.7</v>
      </c>
      <c r="J6" s="268">
        <f t="shared" si="5"/>
        <v>41154628.14</v>
      </c>
      <c r="K6" s="267">
        <f t="shared" si="6"/>
        <v>0.09825279898</v>
      </c>
      <c r="L6" s="267">
        <f t="shared" si="7"/>
        <v>0.4026179009</v>
      </c>
      <c r="M6" s="270">
        <v>19203.0</v>
      </c>
      <c r="N6" s="267">
        <v>0.3666</v>
      </c>
      <c r="O6" s="211"/>
      <c r="P6" s="244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</row>
    <row r="7" ht="15.75" customHeight="1">
      <c r="A7" s="266">
        <v>5.0</v>
      </c>
      <c r="B7" s="267">
        <f t="shared" si="1"/>
        <v>0.3519799564</v>
      </c>
      <c r="C7" s="267">
        <f t="shared" si="2"/>
        <v>0.5279699346</v>
      </c>
      <c r="D7" s="268">
        <v>1.04649762652865E9</v>
      </c>
      <c r="E7" s="268">
        <v>3.68346188968486E8</v>
      </c>
      <c r="F7" s="269">
        <v>4.7281990452735E7</v>
      </c>
      <c r="G7" s="268">
        <v>0.0</v>
      </c>
      <c r="H7" s="268">
        <f t="shared" si="3"/>
        <v>47281990.45</v>
      </c>
      <c r="I7" s="268">
        <f t="shared" si="4"/>
        <v>415628179.4</v>
      </c>
      <c r="J7" s="268">
        <f t="shared" si="5"/>
        <v>47281990.45</v>
      </c>
      <c r="K7" s="267">
        <f t="shared" si="6"/>
        <v>0.1283629147</v>
      </c>
      <c r="L7" s="267">
        <f t="shared" si="7"/>
        <v>0.3971611295</v>
      </c>
      <c r="M7" s="270">
        <v>22654.0</v>
      </c>
      <c r="N7" s="267">
        <v>0.352</v>
      </c>
      <c r="O7" s="211"/>
      <c r="P7" s="244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</row>
    <row r="8" ht="15.75" customHeight="1">
      <c r="A8" s="264">
        <v>6.0</v>
      </c>
      <c r="B8" s="271">
        <f t="shared" si="1"/>
        <v>0.1568306786</v>
      </c>
      <c r="C8" s="265">
        <f t="shared" si="2"/>
        <v>0.2352460179</v>
      </c>
      <c r="D8" s="220">
        <v>7.57962416543512E8</v>
      </c>
      <c r="E8" s="220">
        <v>1.18871760160524E8</v>
      </c>
      <c r="F8" s="222">
        <v>4.1392839404196E7</v>
      </c>
      <c r="G8" s="220">
        <v>1.2220873961283E7</v>
      </c>
      <c r="H8" s="220">
        <f t="shared" si="3"/>
        <v>53613713.37</v>
      </c>
      <c r="I8" s="220">
        <f t="shared" si="4"/>
        <v>172485473.5</v>
      </c>
      <c r="J8" s="220">
        <f t="shared" si="5"/>
        <v>53613713.37</v>
      </c>
      <c r="K8" s="265">
        <f t="shared" si="6"/>
        <v>0.4510214478</v>
      </c>
      <c r="L8" s="265">
        <f t="shared" si="7"/>
        <v>0.2275646784</v>
      </c>
      <c r="M8" s="221">
        <v>18458.0</v>
      </c>
      <c r="N8" s="265">
        <v>0.1568</v>
      </c>
      <c r="O8" s="211"/>
      <c r="P8" s="244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</row>
    <row r="9" ht="15.75" customHeight="1">
      <c r="A9" s="272">
        <v>7.0</v>
      </c>
      <c r="B9" s="267">
        <f t="shared" si="1"/>
        <v>0.2516275505</v>
      </c>
      <c r="C9" s="273">
        <f t="shared" si="2"/>
        <v>0.3774413257</v>
      </c>
      <c r="D9" s="274">
        <v>1.50890941996123E9</v>
      </c>
      <c r="E9" s="274">
        <v>3.79683181201395E8</v>
      </c>
      <c r="F9" s="275">
        <v>2.253794277513E7</v>
      </c>
      <c r="G9" s="274">
        <v>0.0</v>
      </c>
      <c r="H9" s="274">
        <f t="shared" si="3"/>
        <v>22537942.78</v>
      </c>
      <c r="I9" s="274">
        <f t="shared" si="4"/>
        <v>402221124</v>
      </c>
      <c r="J9" s="274">
        <f t="shared" si="5"/>
        <v>22537942.78</v>
      </c>
      <c r="K9" s="273">
        <f t="shared" si="6"/>
        <v>0.05935986604</v>
      </c>
      <c r="L9" s="273">
        <f t="shared" si="7"/>
        <v>0.2665641281</v>
      </c>
      <c r="M9" s="276">
        <v>21208.0</v>
      </c>
      <c r="N9" s="273">
        <v>0.2516</v>
      </c>
      <c r="O9" s="211"/>
      <c r="P9" s="244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</row>
    <row r="10" ht="15.75" customHeight="1">
      <c r="A10" s="264">
        <v>8.0</v>
      </c>
      <c r="B10" s="271">
        <f t="shared" si="1"/>
        <v>0.122046908</v>
      </c>
      <c r="C10" s="265">
        <f t="shared" si="2"/>
        <v>0.183070362</v>
      </c>
      <c r="D10" s="220">
        <v>4.47164652117096E8</v>
      </c>
      <c r="E10" s="220">
        <v>5.45750631600527E7</v>
      </c>
      <c r="F10" s="222">
        <v>4.4990984010291E7</v>
      </c>
      <c r="G10" s="220">
        <v>1.3659330697428E7</v>
      </c>
      <c r="H10" s="220">
        <f t="shared" si="3"/>
        <v>58650314.71</v>
      </c>
      <c r="I10" s="220">
        <f t="shared" si="4"/>
        <v>113225377.9</v>
      </c>
      <c r="J10" s="220">
        <f t="shared" si="5"/>
        <v>58650314.71</v>
      </c>
      <c r="K10" s="265">
        <f t="shared" si="6"/>
        <v>1.074672411</v>
      </c>
      <c r="L10" s="265">
        <f t="shared" si="7"/>
        <v>0.2532073529</v>
      </c>
      <c r="M10" s="221">
        <v>18253.0</v>
      </c>
      <c r="N10" s="265">
        <v>0.122</v>
      </c>
      <c r="O10" s="211"/>
      <c r="P10" s="244"/>
      <c r="Q10" s="277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</row>
    <row r="11" ht="15.75" customHeight="1">
      <c r="A11" s="278">
        <v>9.0</v>
      </c>
      <c r="B11" s="279">
        <f t="shared" si="1"/>
        <v>0.1170729055</v>
      </c>
      <c r="C11" s="279">
        <v>0.1757</v>
      </c>
      <c r="D11" s="280">
        <v>3.63317982094275E8</v>
      </c>
      <c r="E11" s="280">
        <v>4.2534691783169E7</v>
      </c>
      <c r="F11" s="281">
        <v>1.6948499666504998E7</v>
      </c>
      <c r="G11" s="280">
        <v>8140180.724052</v>
      </c>
      <c r="H11" s="280">
        <f t="shared" si="3"/>
        <v>25088680.39</v>
      </c>
      <c r="I11" s="280">
        <f t="shared" si="4"/>
        <v>67623372.17</v>
      </c>
      <c r="J11" s="280">
        <f t="shared" si="5"/>
        <v>25088680.39</v>
      </c>
      <c r="K11" s="279">
        <f t="shared" si="6"/>
        <v>0.5898404182</v>
      </c>
      <c r="L11" s="279">
        <f t="shared" si="7"/>
        <v>0.186127237</v>
      </c>
      <c r="M11" s="282">
        <v>9514.0</v>
      </c>
      <c r="N11" s="279">
        <v>0.1171</v>
      </c>
      <c r="O11" s="211"/>
      <c r="P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</row>
    <row r="12" ht="15.75" customHeight="1">
      <c r="A12" s="264">
        <v>10.0</v>
      </c>
      <c r="B12" s="271">
        <f t="shared" si="1"/>
        <v>0.1545844647</v>
      </c>
      <c r="C12" s="265">
        <f t="shared" ref="C12:C17" si="8">(B12/2)+B12</f>
        <v>0.2318766971</v>
      </c>
      <c r="D12" s="220">
        <v>4.03631669791714E8</v>
      </c>
      <c r="E12" s="220">
        <v>6.23951856294956E7</v>
      </c>
      <c r="F12" s="222">
        <v>3.628515952833299E7</v>
      </c>
      <c r="G12" s="220">
        <v>9640134.136386</v>
      </c>
      <c r="H12" s="220">
        <f t="shared" si="3"/>
        <v>45925293.66</v>
      </c>
      <c r="I12" s="220">
        <f t="shared" si="4"/>
        <v>108320479.3</v>
      </c>
      <c r="J12" s="220">
        <f t="shared" si="5"/>
        <v>45925293.66</v>
      </c>
      <c r="K12" s="265">
        <f t="shared" si="6"/>
        <v>0.7360390582</v>
      </c>
      <c r="L12" s="265">
        <f t="shared" si="7"/>
        <v>0.2683646686</v>
      </c>
      <c r="M12" s="221">
        <v>17679.0</v>
      </c>
      <c r="N12" s="265">
        <v>0.1546</v>
      </c>
      <c r="O12" s="211"/>
      <c r="P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</row>
    <row r="13" ht="15.75" customHeight="1">
      <c r="A13" s="266">
        <v>11.0</v>
      </c>
      <c r="B13" s="267">
        <f t="shared" si="1"/>
        <v>0.3635564084</v>
      </c>
      <c r="C13" s="267">
        <f t="shared" si="8"/>
        <v>0.5453346126</v>
      </c>
      <c r="D13" s="268">
        <v>1.77536464713142E9</v>
      </c>
      <c r="E13" s="268">
        <v>6.45445194750021E8</v>
      </c>
      <c r="F13" s="269">
        <v>4.1160754247055E7</v>
      </c>
      <c r="G13" s="268">
        <v>0.0</v>
      </c>
      <c r="H13" s="268">
        <f t="shared" si="3"/>
        <v>41160754.25</v>
      </c>
      <c r="I13" s="268">
        <f t="shared" si="4"/>
        <v>686605949</v>
      </c>
      <c r="J13" s="268">
        <f t="shared" si="5"/>
        <v>41160754.25</v>
      </c>
      <c r="K13" s="267">
        <f t="shared" si="6"/>
        <v>0.06377110649</v>
      </c>
      <c r="L13" s="267">
        <f t="shared" si="7"/>
        <v>0.3867408029</v>
      </c>
      <c r="M13" s="270">
        <v>20233.0</v>
      </c>
      <c r="N13" s="267">
        <v>0.3643</v>
      </c>
      <c r="O13" s="211"/>
      <c r="P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</row>
    <row r="14" ht="15.75" customHeight="1">
      <c r="A14" s="264">
        <v>12.0</v>
      </c>
      <c r="B14" s="271">
        <f t="shared" si="1"/>
        <v>0.2058597158</v>
      </c>
      <c r="C14" s="265">
        <f t="shared" si="8"/>
        <v>0.3087895737</v>
      </c>
      <c r="D14" s="220">
        <v>1.63751735385156E9</v>
      </c>
      <c r="E14" s="220">
        <v>3.37098857105106E8</v>
      </c>
      <c r="F14" s="222">
        <v>4.4827307031057E7</v>
      </c>
      <c r="G14" s="220">
        <v>3.5706242540358E7</v>
      </c>
      <c r="H14" s="220">
        <f t="shared" si="3"/>
        <v>80533549.57</v>
      </c>
      <c r="I14" s="220">
        <f t="shared" si="4"/>
        <v>417632406.7</v>
      </c>
      <c r="J14" s="220">
        <f t="shared" si="5"/>
        <v>80533549.57</v>
      </c>
      <c r="K14" s="265">
        <f t="shared" si="6"/>
        <v>0.2389018766</v>
      </c>
      <c r="L14" s="265">
        <f t="shared" si="7"/>
        <v>0.2550399882</v>
      </c>
      <c r="M14" s="221">
        <v>51194.0</v>
      </c>
      <c r="N14" s="265">
        <v>0.2059</v>
      </c>
      <c r="O14" s="211"/>
      <c r="P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</row>
    <row r="15" ht="15.75" customHeight="1">
      <c r="A15" s="264">
        <v>13.0</v>
      </c>
      <c r="B15" s="271">
        <f t="shared" si="1"/>
        <v>0.1856597559</v>
      </c>
      <c r="C15" s="265">
        <f t="shared" si="8"/>
        <v>0.2784896338</v>
      </c>
      <c r="D15" s="220">
        <v>3.79517279389239E8</v>
      </c>
      <c r="E15" s="220">
        <v>7.04610854388097E7</v>
      </c>
      <c r="F15" s="222">
        <v>2.6778778698887996E7</v>
      </c>
      <c r="G15" s="220">
        <v>5281645.568783999</v>
      </c>
      <c r="H15" s="220">
        <f t="shared" si="3"/>
        <v>32060424.27</v>
      </c>
      <c r="I15" s="220">
        <f t="shared" si="4"/>
        <v>102521509.7</v>
      </c>
      <c r="J15" s="220">
        <f t="shared" si="5"/>
        <v>32060424.27</v>
      </c>
      <c r="K15" s="265">
        <f t="shared" si="6"/>
        <v>0.4550089467</v>
      </c>
      <c r="L15" s="265">
        <f t="shared" si="7"/>
        <v>0.2701366058</v>
      </c>
      <c r="M15" s="221">
        <v>13307.0</v>
      </c>
      <c r="N15" s="265">
        <v>0.1856</v>
      </c>
      <c r="O15" s="211"/>
      <c r="P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</row>
    <row r="16" ht="15.75" customHeight="1">
      <c r="A16" s="278">
        <v>14.0</v>
      </c>
      <c r="B16" s="279">
        <f t="shared" si="1"/>
        <v>0.1580514187</v>
      </c>
      <c r="C16" s="279">
        <f t="shared" si="8"/>
        <v>0.237077128</v>
      </c>
      <c r="D16" s="280">
        <v>6.73935605714728E8</v>
      </c>
      <c r="E16" s="280">
        <v>1.06516478577285E8</v>
      </c>
      <c r="F16" s="281">
        <v>1.4187510962600999E7</v>
      </c>
      <c r="G16" s="280">
        <v>1.0806450408936E7</v>
      </c>
      <c r="H16" s="280">
        <f t="shared" si="3"/>
        <v>24993961.37</v>
      </c>
      <c r="I16" s="280">
        <f t="shared" si="4"/>
        <v>131510439.9</v>
      </c>
      <c r="J16" s="280">
        <f t="shared" si="5"/>
        <v>24993961.37</v>
      </c>
      <c r="K16" s="279">
        <f t="shared" si="6"/>
        <v>0.2346487765</v>
      </c>
      <c r="L16" s="279">
        <f t="shared" si="7"/>
        <v>0.1951379907</v>
      </c>
      <c r="M16" s="282">
        <v>13876.0</v>
      </c>
      <c r="N16" s="279">
        <v>0.158</v>
      </c>
      <c r="O16" s="211"/>
      <c r="P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</row>
    <row r="17" ht="15.75" customHeight="1">
      <c r="A17" s="278">
        <v>15.0</v>
      </c>
      <c r="B17" s="279">
        <f t="shared" si="1"/>
        <v>0.1001141775</v>
      </c>
      <c r="C17" s="279">
        <f t="shared" si="8"/>
        <v>0.1501712662</v>
      </c>
      <c r="D17" s="280">
        <v>8.95150580801023E8</v>
      </c>
      <c r="E17" s="280">
        <v>8.96172641228845E7</v>
      </c>
      <c r="F17" s="281">
        <v>2.5534786547421E7</v>
      </c>
      <c r="G17" s="280">
        <v>1.601741014302E7</v>
      </c>
      <c r="H17" s="280">
        <f t="shared" si="3"/>
        <v>41552196.69</v>
      </c>
      <c r="I17" s="280">
        <f t="shared" si="4"/>
        <v>131169460.8</v>
      </c>
      <c r="J17" s="280">
        <f t="shared" si="5"/>
        <v>41552196.69</v>
      </c>
      <c r="K17" s="279">
        <f t="shared" si="6"/>
        <v>0.4636628567</v>
      </c>
      <c r="L17" s="279">
        <f t="shared" si="7"/>
        <v>0.146533403</v>
      </c>
      <c r="M17" s="282">
        <v>15321.0</v>
      </c>
      <c r="N17" s="279">
        <v>0.1003</v>
      </c>
      <c r="O17" s="211"/>
      <c r="P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</row>
    <row r="18" ht="15.75" customHeight="1">
      <c r="A18" s="283" t="s">
        <v>211</v>
      </c>
      <c r="B18" s="283"/>
      <c r="C18" s="283"/>
      <c r="D18" s="284"/>
      <c r="E18" s="283"/>
      <c r="F18" s="283"/>
      <c r="G18" s="283"/>
      <c r="H18" s="283"/>
      <c r="I18" s="283"/>
      <c r="J18" s="283"/>
      <c r="K18" s="283"/>
      <c r="L18" s="285"/>
      <c r="M18" s="221">
        <f>sum(M3:M17)</f>
        <v>292193</v>
      </c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</row>
    <row r="19" ht="15.75" customHeight="1">
      <c r="A19" s="283" t="s">
        <v>212</v>
      </c>
      <c r="B19" s="283"/>
      <c r="C19" s="283"/>
      <c r="D19" s="284"/>
      <c r="E19" s="283"/>
      <c r="F19" s="283"/>
      <c r="G19" s="283"/>
      <c r="H19" s="283"/>
      <c r="I19" s="283"/>
      <c r="J19" s="283"/>
      <c r="K19" s="283"/>
      <c r="L19" s="283"/>
      <c r="M19" s="286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</row>
    <row r="20" ht="15.75" customHeight="1">
      <c r="A20" s="283"/>
      <c r="B20" s="283"/>
      <c r="C20" s="283"/>
      <c r="D20" s="284"/>
      <c r="E20" s="283"/>
      <c r="F20" s="283"/>
      <c r="G20" s="283"/>
      <c r="H20" s="283"/>
      <c r="I20" s="283"/>
      <c r="J20" s="283"/>
      <c r="K20" s="283"/>
      <c r="L20" s="283"/>
      <c r="M20" s="286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</row>
    <row r="21" ht="15.75" customHeight="1">
      <c r="A21" s="287" t="s">
        <v>213</v>
      </c>
      <c r="B21" s="123"/>
      <c r="C21" s="123"/>
      <c r="D21" s="123"/>
      <c r="E21" s="123"/>
      <c r="F21" s="123"/>
      <c r="G21" s="123"/>
      <c r="H21" s="123"/>
      <c r="I21" s="124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</row>
    <row r="22" ht="56.25" customHeight="1">
      <c r="A22" s="288" t="s">
        <v>1</v>
      </c>
      <c r="B22" s="289" t="s">
        <v>126</v>
      </c>
      <c r="C22" s="289" t="s">
        <v>127</v>
      </c>
      <c r="D22" s="289" t="s">
        <v>128</v>
      </c>
      <c r="E22" s="289" t="s">
        <v>17</v>
      </c>
      <c r="F22" s="290" t="s">
        <v>174</v>
      </c>
      <c r="G22" s="290" t="s">
        <v>175</v>
      </c>
      <c r="H22" s="288" t="s">
        <v>176</v>
      </c>
      <c r="I22" s="288" t="s">
        <v>183</v>
      </c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</row>
    <row r="23" ht="15.75" customHeight="1">
      <c r="A23" s="291">
        <v>1.0</v>
      </c>
      <c r="B23" s="292">
        <v>8623.0</v>
      </c>
      <c r="C23" s="292">
        <v>196.0</v>
      </c>
      <c r="D23" s="292">
        <v>447.0</v>
      </c>
      <c r="E23" s="292">
        <f t="shared" ref="E23:E37" si="9">B23+C23+D23</f>
        <v>9266</v>
      </c>
      <c r="F23" s="233">
        <f t="shared" ref="F23:F37" si="10">B23*176.714587</f>
        <v>1523809.884</v>
      </c>
      <c r="G23" s="233">
        <f t="shared" ref="G23:G37" si="11">706.858347*C23</f>
        <v>138544.236</v>
      </c>
      <c r="H23" s="234">
        <f t="shared" ref="H23:H37" si="12">1963.495408*D23</f>
        <v>877682.4474</v>
      </c>
      <c r="I23" s="234">
        <f t="shared" ref="I23:I37" si="13">F23+G23+H23</f>
        <v>2540036.567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</row>
    <row r="24" ht="15.75" customHeight="1">
      <c r="A24" s="291">
        <v>2.0</v>
      </c>
      <c r="B24" s="292">
        <v>11654.0</v>
      </c>
      <c r="C24" s="292">
        <v>3295.0</v>
      </c>
      <c r="D24" s="292">
        <v>1723.0</v>
      </c>
      <c r="E24" s="292">
        <f t="shared" si="9"/>
        <v>16672</v>
      </c>
      <c r="F24" s="233">
        <f t="shared" si="10"/>
        <v>2059431.797</v>
      </c>
      <c r="G24" s="233">
        <f t="shared" si="11"/>
        <v>2329098.253</v>
      </c>
      <c r="H24" s="234">
        <f t="shared" si="12"/>
        <v>3383102.588</v>
      </c>
      <c r="I24" s="234">
        <f t="shared" si="13"/>
        <v>7771632.638</v>
      </c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</row>
    <row r="25" ht="15.75" customHeight="1">
      <c r="A25" s="291">
        <v>3.0</v>
      </c>
      <c r="B25" s="292">
        <v>16033.0</v>
      </c>
      <c r="C25" s="292">
        <v>5729.0</v>
      </c>
      <c r="D25" s="292">
        <v>3593.0</v>
      </c>
      <c r="E25" s="292">
        <f t="shared" si="9"/>
        <v>25355</v>
      </c>
      <c r="F25" s="233">
        <f t="shared" si="10"/>
        <v>2833264.973</v>
      </c>
      <c r="G25" s="233">
        <f t="shared" si="11"/>
        <v>4049591.47</v>
      </c>
      <c r="H25" s="234">
        <f t="shared" si="12"/>
        <v>7054839.001</v>
      </c>
      <c r="I25" s="234">
        <f t="shared" si="13"/>
        <v>13937695.44</v>
      </c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</row>
    <row r="26" ht="15.75" customHeight="1">
      <c r="A26" s="291">
        <v>4.0</v>
      </c>
      <c r="B26" s="292">
        <v>13789.0</v>
      </c>
      <c r="C26" s="292">
        <v>2211.0</v>
      </c>
      <c r="D26" s="292">
        <v>3203.0</v>
      </c>
      <c r="E26" s="292">
        <f t="shared" si="9"/>
        <v>19203</v>
      </c>
      <c r="F26" s="233">
        <f t="shared" si="10"/>
        <v>2436717.44</v>
      </c>
      <c r="G26" s="233">
        <f t="shared" si="11"/>
        <v>1562863.805</v>
      </c>
      <c r="H26" s="234">
        <f t="shared" si="12"/>
        <v>6289075.792</v>
      </c>
      <c r="I26" s="234">
        <f t="shared" si="13"/>
        <v>10288657.04</v>
      </c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</row>
    <row r="27" ht="15.75" customHeight="1">
      <c r="A27" s="291">
        <v>5.0</v>
      </c>
      <c r="B27" s="292">
        <v>16641.0</v>
      </c>
      <c r="C27" s="292">
        <v>2329.0</v>
      </c>
      <c r="D27" s="292">
        <v>3684.0</v>
      </c>
      <c r="E27" s="292">
        <f t="shared" si="9"/>
        <v>22654</v>
      </c>
      <c r="F27" s="233">
        <f t="shared" si="10"/>
        <v>2940707.442</v>
      </c>
      <c r="G27" s="233">
        <f t="shared" si="11"/>
        <v>1646273.09</v>
      </c>
      <c r="H27" s="234">
        <f t="shared" si="12"/>
        <v>7233517.083</v>
      </c>
      <c r="I27" s="234">
        <f t="shared" si="13"/>
        <v>11820497.62</v>
      </c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</row>
    <row r="28" ht="15.75" customHeight="1">
      <c r="A28" s="291">
        <v>6.0</v>
      </c>
      <c r="B28" s="292">
        <v>12342.0</v>
      </c>
      <c r="C28" s="292">
        <v>3057.0</v>
      </c>
      <c r="D28" s="292">
        <v>3059.0</v>
      </c>
      <c r="E28" s="292">
        <f t="shared" si="9"/>
        <v>18458</v>
      </c>
      <c r="F28" s="233">
        <f t="shared" si="10"/>
        <v>2181011.433</v>
      </c>
      <c r="G28" s="233">
        <f t="shared" si="11"/>
        <v>2160865.967</v>
      </c>
      <c r="H28" s="234">
        <f t="shared" si="12"/>
        <v>6006332.453</v>
      </c>
      <c r="I28" s="234">
        <f t="shared" si="13"/>
        <v>10348209.85</v>
      </c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</row>
    <row r="29" ht="15.75" customHeight="1">
      <c r="A29" s="291">
        <v>7.0</v>
      </c>
      <c r="B29" s="292">
        <v>19370.0</v>
      </c>
      <c r="C29" s="292">
        <v>1112.0</v>
      </c>
      <c r="D29" s="292">
        <v>726.0</v>
      </c>
      <c r="E29" s="292">
        <f t="shared" si="9"/>
        <v>21208</v>
      </c>
      <c r="F29" s="233">
        <f t="shared" si="10"/>
        <v>3422961.55</v>
      </c>
      <c r="G29" s="233">
        <f t="shared" si="11"/>
        <v>786026.4819</v>
      </c>
      <c r="H29" s="234">
        <f t="shared" si="12"/>
        <v>1425497.666</v>
      </c>
      <c r="I29" s="234">
        <f t="shared" si="13"/>
        <v>5634485.698</v>
      </c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</row>
    <row r="30" ht="15.75" customHeight="1">
      <c r="A30" s="291">
        <v>8.0</v>
      </c>
      <c r="B30" s="292">
        <v>11851.0</v>
      </c>
      <c r="C30" s="292">
        <v>2719.0</v>
      </c>
      <c r="D30" s="292">
        <v>3683.0</v>
      </c>
      <c r="E30" s="292">
        <f t="shared" si="9"/>
        <v>18253</v>
      </c>
      <c r="F30" s="233">
        <f t="shared" si="10"/>
        <v>2094244.571</v>
      </c>
      <c r="G30" s="233">
        <f t="shared" si="11"/>
        <v>1921947.845</v>
      </c>
      <c r="H30" s="234">
        <f t="shared" si="12"/>
        <v>7231553.588</v>
      </c>
      <c r="I30" s="234">
        <f t="shared" si="13"/>
        <v>11247746</v>
      </c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</row>
    <row r="31" ht="15.75" customHeight="1">
      <c r="A31" s="291">
        <v>9.0</v>
      </c>
      <c r="B31" s="292">
        <v>7727.0</v>
      </c>
      <c r="C31" s="292">
        <v>507.0</v>
      </c>
      <c r="D31" s="292">
        <v>1280.0</v>
      </c>
      <c r="E31" s="292">
        <f t="shared" si="9"/>
        <v>9514</v>
      </c>
      <c r="F31" s="233">
        <f t="shared" si="10"/>
        <v>1365473.614</v>
      </c>
      <c r="G31" s="233">
        <f t="shared" si="11"/>
        <v>358377.1819</v>
      </c>
      <c r="H31" s="234">
        <f t="shared" si="12"/>
        <v>2513274.122</v>
      </c>
      <c r="I31" s="234">
        <f t="shared" si="13"/>
        <v>4237124.918</v>
      </c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</row>
    <row r="32" ht="15.75" customHeight="1">
      <c r="A32" s="291">
        <v>10.0</v>
      </c>
      <c r="B32" s="292">
        <v>12797.0</v>
      </c>
      <c r="C32" s="292">
        <v>2209.0</v>
      </c>
      <c r="D32" s="292">
        <v>2673.0</v>
      </c>
      <c r="E32" s="292">
        <f t="shared" si="9"/>
        <v>17679</v>
      </c>
      <c r="F32" s="233">
        <f t="shared" si="10"/>
        <v>2261416.57</v>
      </c>
      <c r="G32" s="233">
        <f t="shared" si="11"/>
        <v>1561450.089</v>
      </c>
      <c r="H32" s="234">
        <f t="shared" si="12"/>
        <v>5248423.226</v>
      </c>
      <c r="I32" s="234">
        <f t="shared" si="13"/>
        <v>9071289.884</v>
      </c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</row>
    <row r="33" ht="15.75" customHeight="1">
      <c r="A33" s="291">
        <v>11.0</v>
      </c>
      <c r="B33" s="292">
        <v>15259.0</v>
      </c>
      <c r="C33" s="292">
        <v>1729.0</v>
      </c>
      <c r="D33" s="292">
        <v>3245.0</v>
      </c>
      <c r="E33" s="292">
        <f t="shared" si="9"/>
        <v>20233</v>
      </c>
      <c r="F33" s="233">
        <f t="shared" si="10"/>
        <v>2696487.883</v>
      </c>
      <c r="G33" s="233">
        <f t="shared" si="11"/>
        <v>1222158.082</v>
      </c>
      <c r="H33" s="234">
        <f t="shared" si="12"/>
        <v>6371542.599</v>
      </c>
      <c r="I33" s="234">
        <f t="shared" si="13"/>
        <v>10290188.56</v>
      </c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</row>
    <row r="34" ht="15.75" customHeight="1">
      <c r="A34" s="291">
        <v>12.0</v>
      </c>
      <c r="B34" s="292">
        <v>48755.0</v>
      </c>
      <c r="C34" s="292">
        <v>1749.0</v>
      </c>
      <c r="D34" s="292">
        <v>690.0</v>
      </c>
      <c r="E34" s="292">
        <f t="shared" si="9"/>
        <v>51194</v>
      </c>
      <c r="F34" s="233">
        <f t="shared" si="10"/>
        <v>8615719.689</v>
      </c>
      <c r="G34" s="233">
        <f t="shared" si="11"/>
        <v>1236295.249</v>
      </c>
      <c r="H34" s="234">
        <f t="shared" si="12"/>
        <v>1354811.832</v>
      </c>
      <c r="I34" s="234">
        <f t="shared" si="13"/>
        <v>11206826.77</v>
      </c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</row>
    <row r="35" ht="15.75" customHeight="1">
      <c r="A35" s="291">
        <v>13.0</v>
      </c>
      <c r="B35" s="292">
        <v>10474.0</v>
      </c>
      <c r="C35" s="292">
        <v>572.0</v>
      </c>
      <c r="D35" s="292">
        <v>2261.0</v>
      </c>
      <c r="E35" s="292">
        <f t="shared" si="9"/>
        <v>13307</v>
      </c>
      <c r="F35" s="233">
        <f t="shared" si="10"/>
        <v>1850908.584</v>
      </c>
      <c r="G35" s="233">
        <f t="shared" si="11"/>
        <v>404322.9745</v>
      </c>
      <c r="H35" s="234">
        <f t="shared" si="12"/>
        <v>4439463.117</v>
      </c>
      <c r="I35" s="234">
        <f t="shared" si="13"/>
        <v>6694694.676</v>
      </c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</row>
    <row r="36" ht="15.75" customHeight="1">
      <c r="A36" s="291">
        <v>14.0</v>
      </c>
      <c r="B36" s="292">
        <v>12989.0</v>
      </c>
      <c r="C36" s="292">
        <v>390.0</v>
      </c>
      <c r="D36" s="292">
        <v>497.0</v>
      </c>
      <c r="E36" s="292">
        <f t="shared" si="9"/>
        <v>13876</v>
      </c>
      <c r="F36" s="233">
        <f t="shared" si="10"/>
        <v>2295345.771</v>
      </c>
      <c r="G36" s="233">
        <f t="shared" si="11"/>
        <v>275674.7553</v>
      </c>
      <c r="H36" s="234">
        <f t="shared" si="12"/>
        <v>975857.2178</v>
      </c>
      <c r="I36" s="234">
        <f t="shared" si="13"/>
        <v>3546877.744</v>
      </c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</row>
    <row r="37" ht="15.75" customHeight="1">
      <c r="A37" s="291">
        <v>15.0</v>
      </c>
      <c r="B37" s="292">
        <v>11743.0</v>
      </c>
      <c r="C37" s="292">
        <v>2162.0</v>
      </c>
      <c r="D37" s="292">
        <v>1416.0</v>
      </c>
      <c r="E37" s="292">
        <f t="shared" si="9"/>
        <v>15321</v>
      </c>
      <c r="F37" s="233">
        <f t="shared" si="10"/>
        <v>2075159.395</v>
      </c>
      <c r="G37" s="233">
        <f t="shared" si="11"/>
        <v>1528227.746</v>
      </c>
      <c r="H37" s="234">
        <f t="shared" si="12"/>
        <v>2780309.498</v>
      </c>
      <c r="I37" s="234">
        <f t="shared" si="13"/>
        <v>6383696.639</v>
      </c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ht="15.75" customHeight="1">
      <c r="A38" s="226"/>
      <c r="B38" s="293"/>
      <c r="C38" s="293"/>
      <c r="D38" s="293"/>
      <c r="E38" s="232">
        <f>SUM(E23:E37)</f>
        <v>292193</v>
      </c>
      <c r="F38" s="226"/>
      <c r="G38" s="226"/>
      <c r="H38" s="226"/>
      <c r="I38" s="235">
        <f>sum(I23:I37)</f>
        <v>125019660.1</v>
      </c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</row>
    <row r="39" ht="15.75" customHeight="1">
      <c r="A39" s="226"/>
      <c r="B39" s="293"/>
      <c r="C39" s="293"/>
      <c r="D39" s="293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N1"/>
    <mergeCell ref="Q10:Q17"/>
    <mergeCell ref="A21:I21"/>
  </mergeCell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0.38"/>
    <col customWidth="1" min="2" max="2" width="14.13"/>
    <col customWidth="1" min="3" max="3" width="15.88"/>
    <col customWidth="1" min="4" max="4" width="15.25"/>
    <col customWidth="1" min="5" max="5" width="11.5"/>
    <col customWidth="1" min="6" max="6" width="12.63"/>
    <col customWidth="1" min="7" max="7" width="12.75"/>
    <col customWidth="1" min="8" max="8" width="13.63"/>
    <col customWidth="1" min="9" max="9" width="12.75"/>
    <col customWidth="1" min="10" max="10" width="11.5"/>
    <col customWidth="1" min="11" max="11" width="14.75"/>
    <col customWidth="1" min="12" max="12" width="11.0"/>
    <col customWidth="1" min="13" max="13" width="17.13"/>
    <col customWidth="1" min="14" max="14" width="16.75"/>
    <col customWidth="1" min="15" max="15" width="14.5"/>
  </cols>
  <sheetData>
    <row r="1" ht="47.25" customHeight="1">
      <c r="A1" s="294" t="s">
        <v>214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</row>
    <row r="2" ht="75.0" customHeight="1">
      <c r="A2" s="260" t="s">
        <v>1</v>
      </c>
      <c r="B2" s="262" t="s">
        <v>215</v>
      </c>
      <c r="C2" s="262" t="s">
        <v>216</v>
      </c>
      <c r="D2" s="263" t="s">
        <v>217</v>
      </c>
      <c r="E2" s="262" t="s">
        <v>218</v>
      </c>
      <c r="F2" s="262" t="s">
        <v>219</v>
      </c>
      <c r="G2" s="262" t="s">
        <v>220</v>
      </c>
      <c r="H2" s="262" t="s">
        <v>221</v>
      </c>
      <c r="I2" s="262" t="s">
        <v>222</v>
      </c>
      <c r="J2" s="262" t="s">
        <v>223</v>
      </c>
      <c r="K2" s="262" t="s">
        <v>224</v>
      </c>
      <c r="L2" s="262" t="s">
        <v>225</v>
      </c>
      <c r="M2" s="262" t="s">
        <v>226</v>
      </c>
      <c r="N2" s="262" t="s">
        <v>227</v>
      </c>
      <c r="O2" s="262" t="s">
        <v>228</v>
      </c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</row>
    <row r="3" ht="15.75" customHeight="1">
      <c r="A3" s="296">
        <v>1.0</v>
      </c>
      <c r="B3" s="297">
        <v>0.2036</v>
      </c>
      <c r="C3" s="297">
        <f t="shared" ref="C3:C10" si="2">(B3/2)+B3</f>
        <v>0.3054</v>
      </c>
      <c r="D3" s="298">
        <v>4.40586816358E8</v>
      </c>
      <c r="E3" s="299">
        <v>8.96934044976656E7</v>
      </c>
      <c r="F3" s="299">
        <f t="shared" ref="F3:G3" si="1">176.71*M3</f>
        <v>1342996</v>
      </c>
      <c r="G3" s="299">
        <f t="shared" si="1"/>
        <v>1464925.9</v>
      </c>
      <c r="H3" s="299">
        <f t="shared" ref="H3:H17" si="4">F3+G3</f>
        <v>2807921.9</v>
      </c>
      <c r="I3" s="299">
        <f t="shared" ref="I3:I17" si="5">H3+E3</f>
        <v>92501326.4</v>
      </c>
      <c r="J3" s="299">
        <f t="shared" ref="J3:J17" si="6">I3-E3</f>
        <v>2807921.9</v>
      </c>
      <c r="K3" s="297">
        <f t="shared" ref="K3:K17" si="7">((E3+H3)-E3)/E3</f>
        <v>0.03130577901</v>
      </c>
      <c r="L3" s="297">
        <f t="shared" ref="L3:L17" si="8">I3/D3</f>
        <v>0.2099502821</v>
      </c>
      <c r="M3" s="298">
        <v>7600.0</v>
      </c>
      <c r="N3" s="298">
        <v>8290.0</v>
      </c>
      <c r="O3" s="298">
        <f t="shared" ref="O3:O11" si="9">M3+N3</f>
        <v>15890</v>
      </c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</row>
    <row r="4" ht="15.75" customHeight="1">
      <c r="A4" s="296">
        <v>2.0</v>
      </c>
      <c r="B4" s="297">
        <v>0.2499</v>
      </c>
      <c r="C4" s="297">
        <f t="shared" si="2"/>
        <v>0.37485</v>
      </c>
      <c r="D4" s="298">
        <v>6.97531067331E8</v>
      </c>
      <c r="E4" s="299">
        <v>1.74296927606351E8</v>
      </c>
      <c r="F4" s="299">
        <f t="shared" ref="F4:G4" si="3">176.71*M4</f>
        <v>2621139.43</v>
      </c>
      <c r="G4" s="299">
        <f t="shared" si="3"/>
        <v>0</v>
      </c>
      <c r="H4" s="299">
        <f t="shared" si="4"/>
        <v>2621139.43</v>
      </c>
      <c r="I4" s="299">
        <f t="shared" si="5"/>
        <v>176918067</v>
      </c>
      <c r="J4" s="299">
        <f t="shared" si="6"/>
        <v>2621139.43</v>
      </c>
      <c r="K4" s="297">
        <f t="shared" si="7"/>
        <v>0.01503835705</v>
      </c>
      <c r="L4" s="297">
        <f t="shared" si="8"/>
        <v>0.2536346771</v>
      </c>
      <c r="M4" s="298">
        <v>14833.0</v>
      </c>
      <c r="N4" s="298">
        <v>0.0</v>
      </c>
      <c r="O4" s="298">
        <f t="shared" si="9"/>
        <v>14833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ht="15.75" customHeight="1">
      <c r="A5" s="296">
        <v>3.0</v>
      </c>
      <c r="B5" s="297">
        <v>0.2561</v>
      </c>
      <c r="C5" s="297">
        <f t="shared" si="2"/>
        <v>0.38415</v>
      </c>
      <c r="D5" s="298">
        <v>1.02162138875E9</v>
      </c>
      <c r="E5" s="299">
        <v>2.61650973826106E8</v>
      </c>
      <c r="F5" s="299">
        <f t="shared" ref="F5:G5" si="10">176.71*M5</f>
        <v>3934094.73</v>
      </c>
      <c r="G5" s="299">
        <f t="shared" si="10"/>
        <v>0</v>
      </c>
      <c r="H5" s="299">
        <f t="shared" si="4"/>
        <v>3934094.73</v>
      </c>
      <c r="I5" s="299">
        <f t="shared" si="5"/>
        <v>265585068.6</v>
      </c>
      <c r="J5" s="299">
        <f t="shared" si="6"/>
        <v>3934094.73</v>
      </c>
      <c r="K5" s="297">
        <f t="shared" si="7"/>
        <v>0.01503565866</v>
      </c>
      <c r="L5" s="297">
        <f t="shared" si="8"/>
        <v>0.2599642798</v>
      </c>
      <c r="M5" s="298">
        <v>22263.0</v>
      </c>
      <c r="N5" s="298">
        <v>0.0</v>
      </c>
      <c r="O5" s="298">
        <f t="shared" si="9"/>
        <v>22263</v>
      </c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</row>
    <row r="6" ht="15.75" customHeight="1">
      <c r="A6" s="296">
        <v>4.0</v>
      </c>
      <c r="B6" s="297">
        <v>0.3666</v>
      </c>
      <c r="C6" s="297">
        <f t="shared" si="2"/>
        <v>0.5499</v>
      </c>
      <c r="D6" s="298">
        <v>1.14257045402E9</v>
      </c>
      <c r="E6" s="299">
        <v>4.1886468956206E8</v>
      </c>
      <c r="F6" s="299">
        <f t="shared" ref="F6:G6" si="11">176.71*M6</f>
        <v>2218417.34</v>
      </c>
      <c r="G6" s="299">
        <f t="shared" si="11"/>
        <v>0</v>
      </c>
      <c r="H6" s="299">
        <f t="shared" si="4"/>
        <v>2218417.34</v>
      </c>
      <c r="I6" s="299">
        <f t="shared" si="5"/>
        <v>421083106.9</v>
      </c>
      <c r="J6" s="299">
        <f t="shared" si="6"/>
        <v>2218417.34</v>
      </c>
      <c r="K6" s="297">
        <f t="shared" si="7"/>
        <v>0.005296262481</v>
      </c>
      <c r="L6" s="297">
        <f t="shared" si="8"/>
        <v>0.3685401678</v>
      </c>
      <c r="M6" s="298">
        <v>12554.0</v>
      </c>
      <c r="N6" s="298">
        <v>0.0</v>
      </c>
      <c r="O6" s="298">
        <f t="shared" si="9"/>
        <v>12554</v>
      </c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ht="15.75" customHeight="1">
      <c r="A7" s="296">
        <v>5.0</v>
      </c>
      <c r="B7" s="297">
        <v>0.352</v>
      </c>
      <c r="C7" s="297">
        <f t="shared" si="2"/>
        <v>0.528</v>
      </c>
      <c r="D7" s="298">
        <v>1.04649762672E9</v>
      </c>
      <c r="E7" s="299">
        <v>3.68346188968486E8</v>
      </c>
      <c r="F7" s="299">
        <f t="shared" ref="F7:G7" si="12">176.71*M7</f>
        <v>2939924.27</v>
      </c>
      <c r="G7" s="299">
        <f t="shared" si="12"/>
        <v>0</v>
      </c>
      <c r="H7" s="299">
        <f t="shared" si="4"/>
        <v>2939924.27</v>
      </c>
      <c r="I7" s="299">
        <f t="shared" si="5"/>
        <v>371286113.2</v>
      </c>
      <c r="J7" s="299">
        <f t="shared" si="6"/>
        <v>2939924.27</v>
      </c>
      <c r="K7" s="297">
        <f t="shared" si="7"/>
        <v>0.007981416282</v>
      </c>
      <c r="L7" s="297">
        <f t="shared" si="8"/>
        <v>0.3547892549</v>
      </c>
      <c r="M7" s="298">
        <v>16637.0</v>
      </c>
      <c r="N7" s="298">
        <v>0.0</v>
      </c>
      <c r="O7" s="298">
        <f t="shared" si="9"/>
        <v>16637</v>
      </c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</row>
    <row r="8" ht="15.75" customHeight="1">
      <c r="A8" s="296">
        <v>6.0</v>
      </c>
      <c r="B8" s="297">
        <v>0.1568</v>
      </c>
      <c r="C8" s="297">
        <f t="shared" si="2"/>
        <v>0.2352</v>
      </c>
      <c r="D8" s="298">
        <v>7.57962416681E8</v>
      </c>
      <c r="E8" s="299">
        <v>1.18871760160524E8</v>
      </c>
      <c r="F8" s="299">
        <f t="shared" ref="F8:G8" si="13">176.71*M8</f>
        <v>2932502.45</v>
      </c>
      <c r="G8" s="299">
        <f t="shared" si="13"/>
        <v>3055139.19</v>
      </c>
      <c r="H8" s="299">
        <f t="shared" si="4"/>
        <v>5987641.64</v>
      </c>
      <c r="I8" s="299">
        <f t="shared" si="5"/>
        <v>124859401.8</v>
      </c>
      <c r="J8" s="299">
        <f t="shared" si="6"/>
        <v>5987641.64</v>
      </c>
      <c r="K8" s="297">
        <f t="shared" si="7"/>
        <v>0.05037059796</v>
      </c>
      <c r="L8" s="297">
        <f t="shared" si="8"/>
        <v>0.1647303337</v>
      </c>
      <c r="M8" s="298">
        <v>16595.0</v>
      </c>
      <c r="N8" s="298">
        <v>17289.0</v>
      </c>
      <c r="O8" s="298">
        <f t="shared" si="9"/>
        <v>33884</v>
      </c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</row>
    <row r="9" ht="15.75" customHeight="1">
      <c r="A9" s="296">
        <v>7.0</v>
      </c>
      <c r="B9" s="297">
        <v>0.2516</v>
      </c>
      <c r="C9" s="297">
        <f t="shared" si="2"/>
        <v>0.3774</v>
      </c>
      <c r="D9" s="298">
        <v>1.50890942023E9</v>
      </c>
      <c r="E9" s="299">
        <v>3.79683181201395E8</v>
      </c>
      <c r="F9" s="299">
        <f t="shared" ref="F9:G9" si="14">176.71*M9</f>
        <v>2782652.37</v>
      </c>
      <c r="G9" s="299">
        <f t="shared" si="14"/>
        <v>0</v>
      </c>
      <c r="H9" s="299">
        <f t="shared" si="4"/>
        <v>2782652.37</v>
      </c>
      <c r="I9" s="299">
        <f t="shared" si="5"/>
        <v>382465833.6</v>
      </c>
      <c r="J9" s="299">
        <f t="shared" si="6"/>
        <v>2782652.37</v>
      </c>
      <c r="K9" s="297">
        <f t="shared" si="7"/>
        <v>0.007328879729</v>
      </c>
      <c r="L9" s="297">
        <f t="shared" si="8"/>
        <v>0.2534716985</v>
      </c>
      <c r="M9" s="298">
        <v>15747.0</v>
      </c>
      <c r="N9" s="298">
        <v>0.0</v>
      </c>
      <c r="O9" s="298">
        <f t="shared" si="9"/>
        <v>15747</v>
      </c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</row>
    <row r="10" ht="15.75" customHeight="1">
      <c r="A10" s="296">
        <v>8.0</v>
      </c>
      <c r="B10" s="297">
        <v>0.122</v>
      </c>
      <c r="C10" s="297">
        <f t="shared" si="2"/>
        <v>0.183</v>
      </c>
      <c r="D10" s="298">
        <v>4.47164652198E8</v>
      </c>
      <c r="E10" s="299">
        <v>5.45750631600527E7</v>
      </c>
      <c r="F10" s="299">
        <f t="shared" ref="F10:G10" si="15">176.71*M10</f>
        <v>4242276.97</v>
      </c>
      <c r="G10" s="299">
        <f t="shared" si="15"/>
        <v>3414744.04</v>
      </c>
      <c r="H10" s="299">
        <f t="shared" si="4"/>
        <v>7657021.01</v>
      </c>
      <c r="I10" s="299">
        <f t="shared" si="5"/>
        <v>62232084.17</v>
      </c>
      <c r="J10" s="299">
        <f t="shared" si="6"/>
        <v>7657021.01</v>
      </c>
      <c r="K10" s="297">
        <f t="shared" si="7"/>
        <v>0.1403025588</v>
      </c>
      <c r="L10" s="297">
        <f t="shared" si="8"/>
        <v>0.1391704015</v>
      </c>
      <c r="M10" s="298">
        <v>24007.0</v>
      </c>
      <c r="N10" s="298">
        <v>19324.0</v>
      </c>
      <c r="O10" s="298">
        <f t="shared" si="9"/>
        <v>43331</v>
      </c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</row>
    <row r="11" ht="15.75" customHeight="1">
      <c r="A11" s="296">
        <v>9.0</v>
      </c>
      <c r="B11" s="297">
        <v>0.1171</v>
      </c>
      <c r="C11" s="297">
        <v>0.1757</v>
      </c>
      <c r="D11" s="298">
        <v>3.6331798216E8</v>
      </c>
      <c r="E11" s="299">
        <v>4.2534691783169E7</v>
      </c>
      <c r="F11" s="299">
        <f t="shared" ref="F11:G11" si="16">176.71*M11</f>
        <v>2056197.56</v>
      </c>
      <c r="G11" s="299">
        <f t="shared" si="16"/>
        <v>2034992.36</v>
      </c>
      <c r="H11" s="299">
        <f t="shared" si="4"/>
        <v>4091189.92</v>
      </c>
      <c r="I11" s="299">
        <f t="shared" si="5"/>
        <v>46625881.7</v>
      </c>
      <c r="J11" s="299">
        <f t="shared" si="6"/>
        <v>4091189.92</v>
      </c>
      <c r="K11" s="297">
        <f t="shared" si="7"/>
        <v>0.09618477879</v>
      </c>
      <c r="L11" s="297">
        <f t="shared" si="8"/>
        <v>0.128333537</v>
      </c>
      <c r="M11" s="298">
        <v>11636.0</v>
      </c>
      <c r="N11" s="298">
        <v>11516.0</v>
      </c>
      <c r="O11" s="298">
        <f t="shared" si="9"/>
        <v>23152</v>
      </c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</row>
    <row r="12" ht="15.75" customHeight="1">
      <c r="A12" s="296">
        <v>10.0</v>
      </c>
      <c r="B12" s="297">
        <v>0.1546</v>
      </c>
      <c r="C12" s="297">
        <f t="shared" ref="C12:C17" si="18">(B12/2)+B12</f>
        <v>0.2319</v>
      </c>
      <c r="D12" s="298">
        <v>4.03631669865E8</v>
      </c>
      <c r="E12" s="299">
        <v>6.23951856294956E7</v>
      </c>
      <c r="F12" s="299">
        <f t="shared" ref="F12:G12" si="17">176.71*M12</f>
        <v>2822942.25</v>
      </c>
      <c r="G12" s="299">
        <f t="shared" si="17"/>
        <v>2409970.98</v>
      </c>
      <c r="H12" s="299">
        <f t="shared" si="4"/>
        <v>5232913.23</v>
      </c>
      <c r="I12" s="299">
        <f t="shared" si="5"/>
        <v>67628098.86</v>
      </c>
      <c r="J12" s="299">
        <f t="shared" si="6"/>
        <v>5232913.23</v>
      </c>
      <c r="K12" s="297">
        <f t="shared" si="7"/>
        <v>0.08386725958</v>
      </c>
      <c r="L12" s="297">
        <f t="shared" si="8"/>
        <v>0.1675490401</v>
      </c>
      <c r="M12" s="298">
        <v>15975.0</v>
      </c>
      <c r="N12" s="298">
        <v>13638.0</v>
      </c>
      <c r="O12" s="298">
        <v>11442.0</v>
      </c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</row>
    <row r="13" ht="15.75" customHeight="1">
      <c r="A13" s="296">
        <v>11.0</v>
      </c>
      <c r="B13" s="297">
        <v>0.3643</v>
      </c>
      <c r="C13" s="297">
        <f t="shared" si="18"/>
        <v>0.54645</v>
      </c>
      <c r="D13" s="298">
        <v>1.77536464745E9</v>
      </c>
      <c r="E13" s="299">
        <v>6.45445194750021E8</v>
      </c>
      <c r="F13" s="299">
        <f t="shared" ref="F13:G13" si="19">176.71*M13</f>
        <v>3095959.2</v>
      </c>
      <c r="G13" s="299">
        <f t="shared" si="19"/>
        <v>0</v>
      </c>
      <c r="H13" s="299">
        <f t="shared" si="4"/>
        <v>3095959.2</v>
      </c>
      <c r="I13" s="299">
        <f t="shared" si="5"/>
        <v>648541154</v>
      </c>
      <c r="J13" s="299">
        <f t="shared" si="6"/>
        <v>3095959.2</v>
      </c>
      <c r="K13" s="297">
        <f t="shared" si="7"/>
        <v>0.004796625996</v>
      </c>
      <c r="L13" s="297">
        <f t="shared" si="8"/>
        <v>0.3653002525</v>
      </c>
      <c r="M13" s="298">
        <v>17520.0</v>
      </c>
      <c r="N13" s="298">
        <v>0.0</v>
      </c>
      <c r="O13" s="298">
        <f t="shared" ref="O13:O17" si="21">M13+N13</f>
        <v>17520</v>
      </c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</row>
    <row r="14" ht="15.75" customHeight="1">
      <c r="A14" s="296">
        <v>12.0</v>
      </c>
      <c r="B14" s="297">
        <v>0.2059</v>
      </c>
      <c r="C14" s="297">
        <f t="shared" si="18"/>
        <v>0.30885</v>
      </c>
      <c r="D14" s="298">
        <v>1.63751735415E9</v>
      </c>
      <c r="E14" s="299">
        <v>3.37098857105106E8</v>
      </c>
      <c r="F14" s="299">
        <f t="shared" ref="F14:G14" si="20">176.71*M14</f>
        <v>6671509.34</v>
      </c>
      <c r="G14" s="299">
        <f t="shared" si="20"/>
        <v>8926328.94</v>
      </c>
      <c r="H14" s="299">
        <f t="shared" si="4"/>
        <v>15597838.28</v>
      </c>
      <c r="I14" s="299">
        <f t="shared" si="5"/>
        <v>352696695.4</v>
      </c>
      <c r="J14" s="299">
        <f t="shared" si="6"/>
        <v>15597838.28</v>
      </c>
      <c r="K14" s="297">
        <f t="shared" si="7"/>
        <v>0.0462708133</v>
      </c>
      <c r="L14" s="297">
        <f t="shared" si="8"/>
        <v>0.2153850123</v>
      </c>
      <c r="M14" s="298">
        <v>37754.0</v>
      </c>
      <c r="N14" s="298">
        <v>50514.0</v>
      </c>
      <c r="O14" s="298">
        <f t="shared" si="21"/>
        <v>88268</v>
      </c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</row>
    <row r="15" ht="15.75" customHeight="1">
      <c r="A15" s="296">
        <v>13.0</v>
      </c>
      <c r="B15" s="297">
        <v>0.1856</v>
      </c>
      <c r="C15" s="297">
        <f t="shared" si="18"/>
        <v>0.2784</v>
      </c>
      <c r="D15" s="298">
        <v>3.79517279458E8</v>
      </c>
      <c r="E15" s="299">
        <v>7.04610854388097E7</v>
      </c>
      <c r="F15" s="299">
        <f t="shared" ref="F15:G15" si="22">176.71*M15</f>
        <v>1715500.68</v>
      </c>
      <c r="G15" s="299">
        <f t="shared" si="22"/>
        <v>1320377.12</v>
      </c>
      <c r="H15" s="299">
        <f t="shared" si="4"/>
        <v>3035877.8</v>
      </c>
      <c r="I15" s="299">
        <f t="shared" si="5"/>
        <v>73496963.24</v>
      </c>
      <c r="J15" s="299">
        <f t="shared" si="6"/>
        <v>3035877.8</v>
      </c>
      <c r="K15" s="297">
        <f t="shared" si="7"/>
        <v>0.04308587898</v>
      </c>
      <c r="L15" s="297">
        <f t="shared" si="8"/>
        <v>0.1936590696</v>
      </c>
      <c r="M15" s="298">
        <v>9708.0</v>
      </c>
      <c r="N15" s="298">
        <v>7472.0</v>
      </c>
      <c r="O15" s="298">
        <f t="shared" si="21"/>
        <v>17180</v>
      </c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</row>
    <row r="16" ht="15.75" customHeight="1">
      <c r="A16" s="296">
        <v>14.0</v>
      </c>
      <c r="B16" s="297">
        <v>0.158</v>
      </c>
      <c r="C16" s="297">
        <f t="shared" si="18"/>
        <v>0.237</v>
      </c>
      <c r="D16" s="298">
        <v>6.73935605837E8</v>
      </c>
      <c r="E16" s="299">
        <v>1.06516478577285E8</v>
      </c>
      <c r="F16" s="299">
        <f t="shared" ref="F16:G16" si="23">176.71*M16</f>
        <v>2028630.8</v>
      </c>
      <c r="G16" s="299">
        <f t="shared" si="23"/>
        <v>2701542.48</v>
      </c>
      <c r="H16" s="299">
        <f t="shared" si="4"/>
        <v>4730173.28</v>
      </c>
      <c r="I16" s="299">
        <f t="shared" si="5"/>
        <v>111246651.9</v>
      </c>
      <c r="J16" s="299">
        <f t="shared" si="6"/>
        <v>4730173.28</v>
      </c>
      <c r="K16" s="297">
        <f t="shared" si="7"/>
        <v>0.04440790142</v>
      </c>
      <c r="L16" s="297">
        <f t="shared" si="8"/>
        <v>0.1650701505</v>
      </c>
      <c r="M16" s="298">
        <v>11480.0</v>
      </c>
      <c r="N16" s="298">
        <v>15288.0</v>
      </c>
      <c r="O16" s="298">
        <f t="shared" si="21"/>
        <v>26768</v>
      </c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</row>
    <row r="17" ht="15.75" customHeight="1">
      <c r="A17" s="296">
        <v>15.0</v>
      </c>
      <c r="B17" s="297">
        <v>0.1003</v>
      </c>
      <c r="C17" s="297">
        <f t="shared" si="18"/>
        <v>0.15045</v>
      </c>
      <c r="D17" s="298">
        <v>8.95150580963E8</v>
      </c>
      <c r="E17" s="299">
        <v>8.96172641228845E7</v>
      </c>
      <c r="F17" s="299">
        <f t="shared" ref="F17:G17" si="24">176.71*M17</f>
        <v>3012198.66</v>
      </c>
      <c r="G17" s="299">
        <f t="shared" si="24"/>
        <v>4004248.6</v>
      </c>
      <c r="H17" s="299">
        <f t="shared" si="4"/>
        <v>7016447.26</v>
      </c>
      <c r="I17" s="299">
        <f t="shared" si="5"/>
        <v>96633711.38</v>
      </c>
      <c r="J17" s="299">
        <f t="shared" si="6"/>
        <v>7016447.26</v>
      </c>
      <c r="K17" s="297">
        <f t="shared" si="7"/>
        <v>0.07829347759</v>
      </c>
      <c r="L17" s="297">
        <f t="shared" si="8"/>
        <v>0.1079524646</v>
      </c>
      <c r="M17" s="298">
        <v>17046.0</v>
      </c>
      <c r="N17" s="298">
        <v>22660.0</v>
      </c>
      <c r="O17" s="298">
        <f t="shared" si="21"/>
        <v>39706</v>
      </c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</row>
    <row r="18" ht="15.75" customHeight="1">
      <c r="A18" s="300" t="s">
        <v>229</v>
      </c>
      <c r="B18" s="295"/>
      <c r="C18" s="295"/>
      <c r="D18" s="301"/>
      <c r="E18" s="295"/>
      <c r="F18" s="295"/>
      <c r="G18" s="295"/>
      <c r="H18" s="295"/>
      <c r="I18" s="295"/>
      <c r="J18" s="295"/>
      <c r="K18" s="295"/>
      <c r="L18" s="302"/>
      <c r="M18" s="298">
        <f t="shared" ref="M18:O18" si="25">sum(M3:M17)</f>
        <v>251355</v>
      </c>
      <c r="N18" s="298">
        <f t="shared" si="25"/>
        <v>165991</v>
      </c>
      <c r="O18" s="298">
        <f t="shared" si="25"/>
        <v>399175</v>
      </c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</row>
    <row r="19" ht="15.75" customHeight="1">
      <c r="A19" s="29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</row>
    <row r="20" ht="47.25" customHeight="1">
      <c r="A20" s="210" t="s">
        <v>230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</row>
    <row r="21" ht="70.5" customHeight="1">
      <c r="A21" s="260" t="s">
        <v>1</v>
      </c>
      <c r="B21" s="262" t="s">
        <v>215</v>
      </c>
      <c r="C21" s="262" t="s">
        <v>216</v>
      </c>
      <c r="D21" s="263" t="s">
        <v>231</v>
      </c>
      <c r="E21" s="262" t="s">
        <v>218</v>
      </c>
      <c r="F21" s="262" t="s">
        <v>219</v>
      </c>
      <c r="G21" s="262" t="s">
        <v>220</v>
      </c>
      <c r="H21" s="262" t="s">
        <v>221</v>
      </c>
      <c r="I21" s="262" t="s">
        <v>222</v>
      </c>
      <c r="J21" s="262" t="s">
        <v>223</v>
      </c>
      <c r="K21" s="262" t="s">
        <v>224</v>
      </c>
      <c r="L21" s="262" t="s">
        <v>225</v>
      </c>
      <c r="M21" s="262" t="s">
        <v>226</v>
      </c>
      <c r="N21" s="295"/>
      <c r="O21" s="295"/>
      <c r="P21" s="173"/>
      <c r="Q21" s="295"/>
      <c r="R21" s="295"/>
      <c r="S21" s="295"/>
      <c r="T21" s="295"/>
      <c r="U21" s="295"/>
      <c r="V21" s="295"/>
      <c r="W21" s="295"/>
      <c r="X21" s="295"/>
      <c r="Y21" s="295"/>
      <c r="Z21" s="295"/>
    </row>
    <row r="22" ht="15.75" customHeight="1">
      <c r="A22" s="296">
        <v>1.0</v>
      </c>
      <c r="B22" s="297">
        <v>0.2036</v>
      </c>
      <c r="C22" s="297">
        <f t="shared" ref="C22:C29" si="26">(B22/2)+B22</f>
        <v>0.3054</v>
      </c>
      <c r="D22" s="298">
        <v>4.20581552056E8</v>
      </c>
      <c r="E22" s="299">
        <v>8.96934044976656E7</v>
      </c>
      <c r="F22" s="303">
        <v>1.0160146260627E7</v>
      </c>
      <c r="G22" s="299">
        <v>5859855.69663</v>
      </c>
      <c r="H22" s="299">
        <f t="shared" ref="H22:H36" si="27">F22+G22</f>
        <v>16020001.96</v>
      </c>
      <c r="I22" s="299">
        <f t="shared" ref="I22:I36" si="28">H22+E22</f>
        <v>105713406.5</v>
      </c>
      <c r="J22" s="299">
        <f t="shared" ref="J22:J36" si="29">I22-E22</f>
        <v>16020001.96</v>
      </c>
      <c r="K22" s="297">
        <f t="shared" ref="K22:K36" si="30">J22/E22</f>
        <v>0.1786084724</v>
      </c>
      <c r="L22" s="297">
        <f t="shared" ref="L22:L36" si="31">I22/D22</f>
        <v>0.2513505548</v>
      </c>
      <c r="M22" s="298">
        <v>9266.0</v>
      </c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</row>
    <row r="23" ht="15.75" customHeight="1">
      <c r="A23" s="296">
        <v>2.0</v>
      </c>
      <c r="B23" s="297">
        <v>0.2499</v>
      </c>
      <c r="C23" s="297">
        <f t="shared" si="26"/>
        <v>0.37485</v>
      </c>
      <c r="D23" s="298">
        <v>6.01552914054E8</v>
      </c>
      <c r="E23" s="299">
        <v>1.74296927606351E8</v>
      </c>
      <c r="F23" s="303">
        <v>3.1086530544779997E7</v>
      </c>
      <c r="G23" s="299">
        <v>0.0</v>
      </c>
      <c r="H23" s="299">
        <f t="shared" si="27"/>
        <v>31086530.54</v>
      </c>
      <c r="I23" s="299">
        <f t="shared" si="28"/>
        <v>205383458.2</v>
      </c>
      <c r="J23" s="299">
        <f t="shared" si="29"/>
        <v>31086530.54</v>
      </c>
      <c r="K23" s="297">
        <f t="shared" si="30"/>
        <v>0.1783538641</v>
      </c>
      <c r="L23" s="297">
        <f t="shared" si="31"/>
        <v>0.3414220983</v>
      </c>
      <c r="M23" s="298">
        <v>16672.0</v>
      </c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</row>
    <row r="24" ht="15.75" customHeight="1">
      <c r="A24" s="296">
        <v>3.0</v>
      </c>
      <c r="B24" s="297">
        <v>0.2561</v>
      </c>
      <c r="C24" s="297">
        <f t="shared" si="26"/>
        <v>0.38415</v>
      </c>
      <c r="D24" s="298">
        <v>9.80499787722E8</v>
      </c>
      <c r="E24" s="299">
        <v>2.61650973826106E8</v>
      </c>
      <c r="F24" s="303">
        <v>5.5750781768264994E7</v>
      </c>
      <c r="G24" s="299">
        <v>0.0</v>
      </c>
      <c r="H24" s="299">
        <f t="shared" si="27"/>
        <v>55750781.77</v>
      </c>
      <c r="I24" s="299">
        <f t="shared" si="28"/>
        <v>317401755.6</v>
      </c>
      <c r="J24" s="299">
        <f t="shared" si="29"/>
        <v>55750781.77</v>
      </c>
      <c r="K24" s="297">
        <f t="shared" si="30"/>
        <v>0.213073091</v>
      </c>
      <c r="L24" s="297">
        <f t="shared" si="31"/>
        <v>0.3237142522</v>
      </c>
      <c r="M24" s="298">
        <v>25355.0</v>
      </c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</row>
    <row r="25" ht="15.75" customHeight="1">
      <c r="A25" s="296">
        <v>4.0</v>
      </c>
      <c r="B25" s="297">
        <v>0.3666</v>
      </c>
      <c r="C25" s="297">
        <f t="shared" si="26"/>
        <v>0.5499</v>
      </c>
      <c r="D25" s="298">
        <v>1.36410072813E9</v>
      </c>
      <c r="E25" s="299">
        <v>4.1886468956206E8</v>
      </c>
      <c r="F25" s="303">
        <v>4.1154628141352996E7</v>
      </c>
      <c r="G25" s="299">
        <v>0.0</v>
      </c>
      <c r="H25" s="299">
        <f t="shared" si="27"/>
        <v>41154628.14</v>
      </c>
      <c r="I25" s="299">
        <f t="shared" si="28"/>
        <v>460019317.7</v>
      </c>
      <c r="J25" s="299">
        <f t="shared" si="29"/>
        <v>41154628.14</v>
      </c>
      <c r="K25" s="297">
        <f t="shared" si="30"/>
        <v>0.09825279898</v>
      </c>
      <c r="L25" s="297">
        <f t="shared" si="31"/>
        <v>0.3372326605</v>
      </c>
      <c r="M25" s="298">
        <v>19203.0</v>
      </c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</row>
    <row r="26" ht="15.75" customHeight="1">
      <c r="A26" s="296">
        <v>5.0</v>
      </c>
      <c r="B26" s="297">
        <v>0.352</v>
      </c>
      <c r="C26" s="297">
        <f t="shared" si="26"/>
        <v>0.528</v>
      </c>
      <c r="D26" s="298">
        <v>9.17911639301E8</v>
      </c>
      <c r="E26" s="299">
        <v>3.68346188968486E8</v>
      </c>
      <c r="F26" s="303">
        <v>4.7281990452735E7</v>
      </c>
      <c r="G26" s="299">
        <v>0.0</v>
      </c>
      <c r="H26" s="299">
        <f t="shared" si="27"/>
        <v>47281990.45</v>
      </c>
      <c r="I26" s="299">
        <f t="shared" si="28"/>
        <v>415628179.4</v>
      </c>
      <c r="J26" s="299">
        <f t="shared" si="29"/>
        <v>47281990.45</v>
      </c>
      <c r="K26" s="297">
        <f t="shared" si="30"/>
        <v>0.1283629147</v>
      </c>
      <c r="L26" s="297">
        <f t="shared" si="31"/>
        <v>0.4527975914</v>
      </c>
      <c r="M26" s="298">
        <v>22654.0</v>
      </c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</row>
    <row r="27" ht="15.75" customHeight="1">
      <c r="A27" s="296">
        <v>6.0</v>
      </c>
      <c r="B27" s="297">
        <v>0.1568</v>
      </c>
      <c r="C27" s="297">
        <f t="shared" si="26"/>
        <v>0.2352</v>
      </c>
      <c r="D27" s="298">
        <v>7.57815772659E8</v>
      </c>
      <c r="E27" s="299">
        <v>1.18871760160524E8</v>
      </c>
      <c r="F27" s="303">
        <v>4.1392839404196E7</v>
      </c>
      <c r="G27" s="299">
        <v>1.2220873961283E7</v>
      </c>
      <c r="H27" s="299">
        <f t="shared" si="27"/>
        <v>53613713.37</v>
      </c>
      <c r="I27" s="299">
        <f t="shared" si="28"/>
        <v>172485473.5</v>
      </c>
      <c r="J27" s="299">
        <f t="shared" si="29"/>
        <v>53613713.37</v>
      </c>
      <c r="K27" s="297">
        <f t="shared" si="30"/>
        <v>0.4510214478</v>
      </c>
      <c r="L27" s="297">
        <f t="shared" si="31"/>
        <v>0.2276087141</v>
      </c>
      <c r="M27" s="298">
        <v>18458.0</v>
      </c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</row>
    <row r="28" ht="15.75" customHeight="1">
      <c r="A28" s="296">
        <v>7.0</v>
      </c>
      <c r="B28" s="297">
        <v>0.2516</v>
      </c>
      <c r="C28" s="297">
        <f t="shared" si="26"/>
        <v>0.3774</v>
      </c>
      <c r="D28" s="298">
        <v>1.50664642574E9</v>
      </c>
      <c r="E28" s="299">
        <v>3.79683181201395E8</v>
      </c>
      <c r="F28" s="303">
        <v>2.253794277513E7</v>
      </c>
      <c r="G28" s="299">
        <v>0.0</v>
      </c>
      <c r="H28" s="299">
        <f t="shared" si="27"/>
        <v>22537942.78</v>
      </c>
      <c r="I28" s="299">
        <f t="shared" si="28"/>
        <v>402221124</v>
      </c>
      <c r="J28" s="299">
        <f t="shared" si="29"/>
        <v>22537942.78</v>
      </c>
      <c r="K28" s="297">
        <f t="shared" si="30"/>
        <v>0.05935986604</v>
      </c>
      <c r="L28" s="297">
        <f t="shared" si="31"/>
        <v>0.2669645095</v>
      </c>
      <c r="M28" s="298">
        <v>21208.0</v>
      </c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</row>
    <row r="29" ht="15.75" customHeight="1">
      <c r="A29" s="296">
        <v>8.0</v>
      </c>
      <c r="B29" s="297">
        <v>0.122</v>
      </c>
      <c r="C29" s="297">
        <f t="shared" si="26"/>
        <v>0.183</v>
      </c>
      <c r="D29" s="298">
        <v>4.47115103426E8</v>
      </c>
      <c r="E29" s="299">
        <v>5.45750631600527E7</v>
      </c>
      <c r="F29" s="303">
        <v>4.4990984010291E7</v>
      </c>
      <c r="G29" s="299">
        <v>1.3659330697428E7</v>
      </c>
      <c r="H29" s="299">
        <f t="shared" si="27"/>
        <v>58650314.71</v>
      </c>
      <c r="I29" s="299">
        <f t="shared" si="28"/>
        <v>113225377.9</v>
      </c>
      <c r="J29" s="299">
        <f t="shared" si="29"/>
        <v>58650314.71</v>
      </c>
      <c r="K29" s="297">
        <f t="shared" si="30"/>
        <v>1.074672411</v>
      </c>
      <c r="L29" s="297">
        <f t="shared" si="31"/>
        <v>0.253235413</v>
      </c>
      <c r="M29" s="298">
        <v>18253.0</v>
      </c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</row>
    <row r="30" ht="15.75" customHeight="1">
      <c r="A30" s="296">
        <v>9.0</v>
      </c>
      <c r="B30" s="297">
        <v>0.1171</v>
      </c>
      <c r="C30" s="297">
        <v>0.1757</v>
      </c>
      <c r="D30" s="298">
        <v>3.63489227617E8</v>
      </c>
      <c r="E30" s="299">
        <v>4.2534691783169E7</v>
      </c>
      <c r="F30" s="303">
        <v>1.6948499666504998E7</v>
      </c>
      <c r="G30" s="299">
        <v>8140180.724052</v>
      </c>
      <c r="H30" s="299">
        <f t="shared" si="27"/>
        <v>25088680.39</v>
      </c>
      <c r="I30" s="299">
        <f t="shared" si="28"/>
        <v>67623372.17</v>
      </c>
      <c r="J30" s="299">
        <f t="shared" si="29"/>
        <v>25088680.39</v>
      </c>
      <c r="K30" s="297">
        <f t="shared" si="30"/>
        <v>0.5898404182</v>
      </c>
      <c r="L30" s="297">
        <f t="shared" si="31"/>
        <v>0.1860395496</v>
      </c>
      <c r="M30" s="298">
        <v>9514.0</v>
      </c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</row>
    <row r="31" ht="15.75" customHeight="1">
      <c r="A31" s="296">
        <v>10.0</v>
      </c>
      <c r="B31" s="297">
        <v>0.1546</v>
      </c>
      <c r="C31" s="297">
        <f t="shared" ref="C31:C36" si="32">(B31/2)+B31</f>
        <v>0.2319</v>
      </c>
      <c r="D31" s="298">
        <v>4.12890843326E8</v>
      </c>
      <c r="E31" s="299">
        <v>6.23951856294956E7</v>
      </c>
      <c r="F31" s="303">
        <v>3.628515952833299E7</v>
      </c>
      <c r="G31" s="299">
        <v>9640134.136386</v>
      </c>
      <c r="H31" s="299">
        <f t="shared" si="27"/>
        <v>45925293.66</v>
      </c>
      <c r="I31" s="299">
        <f t="shared" si="28"/>
        <v>108320479.3</v>
      </c>
      <c r="J31" s="299">
        <f t="shared" si="29"/>
        <v>45925293.66</v>
      </c>
      <c r="K31" s="297">
        <f t="shared" si="30"/>
        <v>0.7360390582</v>
      </c>
      <c r="L31" s="297">
        <f t="shared" si="31"/>
        <v>0.2623465283</v>
      </c>
      <c r="M31" s="298">
        <v>17679.0</v>
      </c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</row>
    <row r="32" ht="15.75" customHeight="1">
      <c r="A32" s="296">
        <v>11.0</v>
      </c>
      <c r="B32" s="297">
        <v>0.3643</v>
      </c>
      <c r="C32" s="297">
        <f t="shared" si="32"/>
        <v>0.54645</v>
      </c>
      <c r="D32" s="298">
        <v>1.77417378912E9</v>
      </c>
      <c r="E32" s="299">
        <v>6.45445194750021E8</v>
      </c>
      <c r="F32" s="303">
        <v>4.1160754247055E7</v>
      </c>
      <c r="G32" s="299">
        <v>0.0</v>
      </c>
      <c r="H32" s="299">
        <f t="shared" si="27"/>
        <v>41160754.25</v>
      </c>
      <c r="I32" s="299">
        <f t="shared" si="28"/>
        <v>686605949</v>
      </c>
      <c r="J32" s="299">
        <f t="shared" si="29"/>
        <v>41160754.25</v>
      </c>
      <c r="K32" s="297">
        <f t="shared" si="30"/>
        <v>0.06377110649</v>
      </c>
      <c r="L32" s="297">
        <f t="shared" si="31"/>
        <v>0.3870003904</v>
      </c>
      <c r="M32" s="298">
        <v>20233.0</v>
      </c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</row>
    <row r="33" ht="15.75" customHeight="1">
      <c r="A33" s="296">
        <v>12.0</v>
      </c>
      <c r="B33" s="297">
        <v>0.2059</v>
      </c>
      <c r="C33" s="297">
        <f t="shared" si="32"/>
        <v>0.30885</v>
      </c>
      <c r="D33" s="298">
        <v>1.60989900513E9</v>
      </c>
      <c r="E33" s="299">
        <v>3.37098857105106E8</v>
      </c>
      <c r="F33" s="303">
        <v>4.4827307031057E7</v>
      </c>
      <c r="G33" s="299">
        <v>3.5706242540358E7</v>
      </c>
      <c r="H33" s="299">
        <f t="shared" si="27"/>
        <v>80533549.57</v>
      </c>
      <c r="I33" s="299">
        <f t="shared" si="28"/>
        <v>417632406.7</v>
      </c>
      <c r="J33" s="299">
        <f t="shared" si="29"/>
        <v>80533549.57</v>
      </c>
      <c r="K33" s="297">
        <f t="shared" si="30"/>
        <v>0.2389018766</v>
      </c>
      <c r="L33" s="297">
        <f t="shared" si="31"/>
        <v>0.2594152834</v>
      </c>
      <c r="M33" s="298">
        <v>51194.0</v>
      </c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</row>
    <row r="34" ht="15.75" customHeight="1">
      <c r="A34" s="296">
        <v>13.0</v>
      </c>
      <c r="B34" s="297">
        <v>0.1856</v>
      </c>
      <c r="C34" s="297">
        <f t="shared" si="32"/>
        <v>0.2784</v>
      </c>
      <c r="D34" s="298">
        <v>4.51960798573E8</v>
      </c>
      <c r="E34" s="299">
        <v>7.04610854388097E7</v>
      </c>
      <c r="F34" s="303">
        <v>2.6778778698887996E7</v>
      </c>
      <c r="G34" s="299">
        <v>5281645.568783999</v>
      </c>
      <c r="H34" s="299">
        <f t="shared" si="27"/>
        <v>32060424.27</v>
      </c>
      <c r="I34" s="299">
        <f t="shared" si="28"/>
        <v>102521509.7</v>
      </c>
      <c r="J34" s="299">
        <f t="shared" si="29"/>
        <v>32060424.27</v>
      </c>
      <c r="K34" s="297">
        <f t="shared" si="30"/>
        <v>0.4550089467</v>
      </c>
      <c r="L34" s="297">
        <f t="shared" si="31"/>
        <v>0.2268371727</v>
      </c>
      <c r="M34" s="298">
        <v>13307.0</v>
      </c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</row>
    <row r="35" ht="15.75" customHeight="1">
      <c r="A35" s="296">
        <v>14.0</v>
      </c>
      <c r="B35" s="297">
        <v>0.158</v>
      </c>
      <c r="C35" s="297">
        <f t="shared" si="32"/>
        <v>0.237</v>
      </c>
      <c r="D35" s="298">
        <v>6.86873413326E8</v>
      </c>
      <c r="E35" s="299">
        <v>1.06516478577285E8</v>
      </c>
      <c r="F35" s="303">
        <v>1.4187510962600999E7</v>
      </c>
      <c r="G35" s="299">
        <v>1.0806450408936E7</v>
      </c>
      <c r="H35" s="299">
        <f t="shared" si="27"/>
        <v>24993961.37</v>
      </c>
      <c r="I35" s="299">
        <f t="shared" si="28"/>
        <v>131510439.9</v>
      </c>
      <c r="J35" s="299">
        <f t="shared" si="29"/>
        <v>24993961.37</v>
      </c>
      <c r="K35" s="297">
        <f t="shared" si="30"/>
        <v>0.2346487765</v>
      </c>
      <c r="L35" s="297">
        <f t="shared" si="31"/>
        <v>0.1914624113</v>
      </c>
      <c r="M35" s="298">
        <v>13876.0</v>
      </c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</row>
    <row r="36" ht="15.75" customHeight="1">
      <c r="A36" s="296">
        <v>15.0</v>
      </c>
      <c r="B36" s="297">
        <v>0.1003</v>
      </c>
      <c r="C36" s="297">
        <f t="shared" si="32"/>
        <v>0.15045</v>
      </c>
      <c r="D36" s="298">
        <v>8.9582869775E8</v>
      </c>
      <c r="E36" s="299">
        <v>8.96172641228845E7</v>
      </c>
      <c r="F36" s="303">
        <v>2.5534786547421E7</v>
      </c>
      <c r="G36" s="299">
        <v>1.601741014302E7</v>
      </c>
      <c r="H36" s="299">
        <f t="shared" si="27"/>
        <v>41552196.69</v>
      </c>
      <c r="I36" s="299">
        <f t="shared" si="28"/>
        <v>131169460.8</v>
      </c>
      <c r="J36" s="299">
        <f t="shared" si="29"/>
        <v>41552196.69</v>
      </c>
      <c r="K36" s="297">
        <f t="shared" si="30"/>
        <v>0.4636628567</v>
      </c>
      <c r="L36" s="297">
        <f t="shared" si="31"/>
        <v>0.1464224814</v>
      </c>
      <c r="M36" s="298">
        <v>15321.0</v>
      </c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</row>
    <row r="37" ht="15.75" customHeight="1">
      <c r="A37" s="304" t="s">
        <v>232</v>
      </c>
      <c r="B37" s="295"/>
      <c r="C37" s="295"/>
      <c r="D37" s="301"/>
      <c r="E37" s="295"/>
      <c r="F37" s="295"/>
      <c r="G37" s="295"/>
      <c r="H37" s="295"/>
      <c r="I37" s="295"/>
      <c r="J37" s="295"/>
      <c r="K37" s="295"/>
      <c r="L37" s="302"/>
      <c r="M37" s="298">
        <f>sum(M22:M36)</f>
        <v>292193</v>
      </c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</row>
    <row r="38" ht="15.75" customHeight="1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 t="s">
        <v>181</v>
      </c>
      <c r="Q38" s="295"/>
      <c r="R38" s="295"/>
      <c r="S38" s="295"/>
      <c r="T38" s="295"/>
      <c r="U38" s="295"/>
      <c r="V38" s="295"/>
      <c r="W38" s="295"/>
      <c r="X38" s="295"/>
      <c r="Y38" s="295"/>
      <c r="Z38" s="295"/>
    </row>
    <row r="39" ht="15.75" customHeight="1">
      <c r="A39" s="305" t="s">
        <v>233</v>
      </c>
      <c r="B39" s="260" t="s">
        <v>234</v>
      </c>
      <c r="C39" s="260" t="s">
        <v>235</v>
      </c>
      <c r="D39" s="305" t="s">
        <v>236</v>
      </c>
      <c r="E39" s="260" t="s">
        <v>237</v>
      </c>
      <c r="F39" s="295"/>
      <c r="G39" s="295"/>
      <c r="H39" s="260" t="s">
        <v>238</v>
      </c>
      <c r="I39" s="260" t="s">
        <v>239</v>
      </c>
      <c r="J39" s="260" t="s">
        <v>237</v>
      </c>
      <c r="K39" s="262" t="s">
        <v>240</v>
      </c>
      <c r="L39" s="262" t="s">
        <v>241</v>
      </c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</row>
    <row r="40" ht="15.75" customHeight="1">
      <c r="A40" s="306" t="s">
        <v>242</v>
      </c>
      <c r="B40" s="307">
        <v>15.0</v>
      </c>
      <c r="C40" s="303">
        <v>176.714587</v>
      </c>
      <c r="D40" s="308">
        <v>230573.0</v>
      </c>
      <c r="E40" s="303">
        <f t="shared" ref="E40:E42" si="33">$C$40*D40</f>
        <v>40745612.47</v>
      </c>
      <c r="F40" s="295"/>
      <c r="G40" s="295"/>
      <c r="H40" s="303">
        <v>1.31240802721E10</v>
      </c>
      <c r="I40" s="303">
        <f>sum(E3:E17)</f>
        <v>3220050946</v>
      </c>
      <c r="J40" s="303">
        <f>E43</f>
        <v>51633174.89</v>
      </c>
      <c r="K40" s="303">
        <f>I40+J40</f>
        <v>3271684121</v>
      </c>
      <c r="L40" s="309">
        <f>K40/H40</f>
        <v>0.2492886399</v>
      </c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</row>
    <row r="41" ht="15.75" customHeight="1">
      <c r="A41" s="307" t="s">
        <v>243</v>
      </c>
      <c r="B41" s="307">
        <v>30.0</v>
      </c>
      <c r="C41" s="303">
        <v>706.858347</v>
      </c>
      <c r="D41" s="308">
        <v>29858.0</v>
      </c>
      <c r="E41" s="303">
        <f t="shared" si="33"/>
        <v>5276344.139</v>
      </c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</row>
    <row r="42" ht="15.75" customHeight="1">
      <c r="A42" s="307" t="s">
        <v>244</v>
      </c>
      <c r="B42" s="307">
        <v>50.0</v>
      </c>
      <c r="C42" s="303">
        <v>1963.495408</v>
      </c>
      <c r="D42" s="308">
        <v>31753.0</v>
      </c>
      <c r="E42" s="303">
        <f t="shared" si="33"/>
        <v>5611218.281</v>
      </c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</row>
    <row r="43" ht="15.75" customHeight="1">
      <c r="A43" s="295"/>
      <c r="B43" s="295"/>
      <c r="C43" s="295"/>
      <c r="D43" s="308">
        <f t="shared" ref="D43:E43" si="34">SUM(D40:D42)</f>
        <v>292184</v>
      </c>
      <c r="E43" s="303">
        <f t="shared" si="34"/>
        <v>51633174.89</v>
      </c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</row>
    <row r="44" ht="15.75" customHeight="1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</row>
    <row r="45" ht="15.75" customHeight="1">
      <c r="A45" s="295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</row>
    <row r="46" ht="15.75" customHeight="1">
      <c r="A46" s="295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</row>
    <row r="47" ht="15.75" customHeight="1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</row>
    <row r="48" ht="15.75" customHeight="1">
      <c r="A48" s="295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</row>
    <row r="49" ht="15.75" customHeight="1">
      <c r="A49" s="295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</row>
    <row r="50" ht="15.75" customHeight="1">
      <c r="A50" s="295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</row>
    <row r="51" ht="15.75" customHeight="1">
      <c r="A51" s="295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</row>
    <row r="52" ht="15.75" customHeight="1">
      <c r="A52" s="295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</row>
    <row r="53" ht="15.75" customHeight="1">
      <c r="A53" s="295"/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</row>
    <row r="54" ht="15.75" customHeight="1">
      <c r="A54" s="295"/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</row>
    <row r="55" ht="15.75" customHeight="1">
      <c r="A55" s="295"/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</row>
    <row r="56" ht="15.75" customHeight="1">
      <c r="A56" s="295"/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</row>
    <row r="57" ht="15.75" customHeight="1">
      <c r="A57" s="295"/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</row>
    <row r="58" ht="15.75" customHeight="1">
      <c r="A58" s="295"/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</row>
    <row r="59" ht="15.75" customHeight="1">
      <c r="A59" s="295"/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</row>
    <row r="60" ht="15.75" customHeight="1">
      <c r="A60" s="295"/>
      <c r="B60" s="29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</row>
    <row r="61" ht="15.75" customHeight="1">
      <c r="A61" s="295"/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</row>
    <row r="62" ht="15.75" customHeight="1">
      <c r="A62" s="295"/>
      <c r="B62" s="295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</row>
    <row r="63" ht="15.75" customHeight="1">
      <c r="A63" s="295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</row>
    <row r="64" ht="15.75" customHeight="1">
      <c r="A64" s="295"/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</row>
    <row r="65" ht="15.75" customHeight="1">
      <c r="A65" s="295"/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ht="15.75" customHeight="1">
      <c r="A66" s="295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</row>
    <row r="67" ht="15.75" customHeight="1">
      <c r="A67" s="295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</row>
    <row r="68" ht="15.75" customHeight="1">
      <c r="A68" s="295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</row>
    <row r="69" ht="15.75" customHeight="1">
      <c r="A69" s="295"/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</row>
    <row r="70" ht="15.75" customHeight="1">
      <c r="A70" s="295"/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</row>
    <row r="71" ht="15.75" customHeight="1">
      <c r="A71" s="295"/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</row>
    <row r="72" ht="15.75" customHeight="1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</row>
    <row r="73" ht="15.75" customHeight="1">
      <c r="A73" s="295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</row>
    <row r="74" ht="15.75" customHeight="1">
      <c r="A74" s="295"/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</row>
    <row r="75" ht="15.75" customHeight="1">
      <c r="A75" s="295"/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</row>
    <row r="76" ht="15.75" customHeight="1">
      <c r="A76" s="295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</row>
    <row r="77" ht="15.75" customHeight="1">
      <c r="A77" s="295"/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</row>
    <row r="78" ht="15.75" customHeight="1">
      <c r="A78" s="295"/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</row>
    <row r="79" ht="15.75" customHeight="1">
      <c r="A79" s="295"/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</row>
    <row r="80" ht="15.75" customHeight="1">
      <c r="A80" s="295"/>
      <c r="B80" s="295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</row>
    <row r="81" ht="15.75" customHeight="1">
      <c r="A81" s="295"/>
      <c r="B81" s="295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</row>
    <row r="82" ht="15.75" customHeight="1">
      <c r="A82" s="295"/>
      <c r="B82" s="295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</row>
    <row r="83" ht="15.75" customHeight="1">
      <c r="A83" s="295"/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</row>
    <row r="84" ht="15.75" customHeight="1">
      <c r="A84" s="295"/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</row>
    <row r="85" ht="15.75" customHeight="1">
      <c r="A85" s="295"/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</row>
    <row r="86" ht="15.75" customHeight="1">
      <c r="A86" s="295"/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</row>
    <row r="87" ht="15.75" customHeight="1">
      <c r="A87" s="295"/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</row>
    <row r="88" ht="15.75" customHeight="1">
      <c r="A88" s="295"/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</row>
    <row r="89" ht="15.75" customHeight="1">
      <c r="A89" s="295"/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</row>
    <row r="90" ht="15.75" customHeight="1">
      <c r="A90" s="295"/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</row>
    <row r="91" ht="15.75" customHeight="1">
      <c r="A91" s="295"/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</row>
    <row r="92" ht="15.75" customHeight="1">
      <c r="A92" s="295"/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</row>
    <row r="93" ht="15.75" customHeight="1">
      <c r="A93" s="295"/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</row>
    <row r="94" ht="15.75" customHeight="1">
      <c r="A94" s="295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</row>
    <row r="95" ht="15.75" customHeight="1">
      <c r="A95" s="295"/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</row>
    <row r="96" ht="15.75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</row>
    <row r="97" ht="15.75" customHeight="1">
      <c r="A97" s="295"/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</row>
    <row r="98" ht="15.75" customHeight="1">
      <c r="A98" s="295"/>
      <c r="B98" s="295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</row>
    <row r="99" ht="15.75" customHeight="1">
      <c r="A99" s="295"/>
      <c r="B99" s="295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</row>
    <row r="100" ht="15.75" customHeight="1">
      <c r="A100" s="295"/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</row>
    <row r="101" ht="15.75" customHeight="1">
      <c r="A101" s="295"/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</row>
    <row r="102" ht="15.75" customHeight="1">
      <c r="A102" s="295"/>
      <c r="B102" s="295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</row>
    <row r="103" ht="15.75" customHeight="1">
      <c r="A103" s="295"/>
      <c r="B103" s="295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</row>
    <row r="104" ht="15.75" customHeight="1">
      <c r="A104" s="295"/>
      <c r="B104" s="295"/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</row>
    <row r="105" ht="15.75" customHeight="1">
      <c r="A105" s="295"/>
      <c r="B105" s="295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</row>
    <row r="106" ht="15.75" customHeight="1">
      <c r="A106" s="295"/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</row>
    <row r="107" ht="15.75" customHeight="1">
      <c r="A107" s="295"/>
      <c r="B107" s="295"/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</row>
    <row r="108" ht="15.75" customHeight="1">
      <c r="A108" s="295"/>
      <c r="B108" s="295"/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</row>
    <row r="109" ht="15.75" customHeight="1">
      <c r="A109" s="295"/>
      <c r="B109" s="295"/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</row>
    <row r="110" ht="15.75" customHeight="1">
      <c r="A110" s="295"/>
      <c r="B110" s="295"/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</row>
    <row r="111" ht="15.75" customHeight="1">
      <c r="A111" s="295"/>
      <c r="B111" s="295"/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</row>
    <row r="112" ht="15.75" customHeight="1">
      <c r="A112" s="295"/>
      <c r="B112" s="295"/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</row>
    <row r="113" ht="15.75" customHeight="1">
      <c r="A113" s="295"/>
      <c r="B113" s="295"/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</row>
    <row r="114" ht="15.75" customHeight="1">
      <c r="A114" s="295"/>
      <c r="B114" s="295"/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</row>
    <row r="115" ht="15.75" customHeight="1">
      <c r="A115" s="295"/>
      <c r="B115" s="295"/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</row>
    <row r="116" ht="15.75" customHeight="1">
      <c r="A116" s="295"/>
      <c r="B116" s="295"/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</row>
    <row r="117" ht="15.75" customHeight="1">
      <c r="A117" s="295"/>
      <c r="B117" s="295"/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</row>
    <row r="118" ht="15.75" customHeight="1">
      <c r="A118" s="295"/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</row>
    <row r="119" ht="15.75" customHeight="1">
      <c r="A119" s="295"/>
      <c r="B119" s="295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</row>
    <row r="120" ht="15.75" customHeight="1">
      <c r="A120" s="295"/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</row>
    <row r="121" ht="15.75" customHeight="1">
      <c r="A121" s="295"/>
      <c r="B121" s="295"/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</row>
    <row r="122" ht="15.75" customHeight="1">
      <c r="A122" s="295"/>
      <c r="B122" s="295"/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</row>
    <row r="123" ht="15.75" customHeight="1">
      <c r="A123" s="295"/>
      <c r="B123" s="295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</row>
    <row r="124" ht="15.75" customHeight="1">
      <c r="A124" s="295"/>
      <c r="B124" s="295"/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</row>
    <row r="125" ht="15.75" customHeight="1">
      <c r="A125" s="295"/>
      <c r="B125" s="295"/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</row>
    <row r="126" ht="15.75" customHeight="1">
      <c r="A126" s="295"/>
      <c r="B126" s="295"/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</row>
    <row r="127" ht="15.75" customHeight="1">
      <c r="A127" s="295"/>
      <c r="B127" s="295"/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</row>
    <row r="128" ht="15.75" customHeight="1">
      <c r="A128" s="295"/>
      <c r="B128" s="295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</row>
    <row r="129" ht="15.75" customHeight="1">
      <c r="A129" s="295"/>
      <c r="B129" s="295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</row>
    <row r="130" ht="15.75" customHeight="1">
      <c r="A130" s="295"/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</row>
    <row r="131" ht="15.75" customHeight="1">
      <c r="A131" s="295"/>
      <c r="B131" s="295"/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</row>
    <row r="132" ht="15.75" customHeight="1">
      <c r="A132" s="295"/>
      <c r="B132" s="295"/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</row>
    <row r="133" ht="15.75" customHeight="1">
      <c r="A133" s="295"/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</row>
    <row r="134" ht="15.75" customHeight="1">
      <c r="A134" s="295"/>
      <c r="B134" s="295"/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</row>
    <row r="135" ht="15.75" customHeight="1">
      <c r="A135" s="295"/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</row>
    <row r="136" ht="15.75" customHeight="1">
      <c r="A136" s="295"/>
      <c r="B136" s="295"/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</row>
    <row r="137" ht="15.75" customHeight="1">
      <c r="A137" s="295"/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</row>
    <row r="138" ht="15.75" customHeight="1">
      <c r="A138" s="295"/>
      <c r="B138" s="295"/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</row>
    <row r="139" ht="15.75" customHeight="1">
      <c r="A139" s="295"/>
      <c r="B139" s="295"/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</row>
    <row r="140" ht="15.75" customHeight="1">
      <c r="A140" s="295"/>
      <c r="B140" s="295"/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</row>
    <row r="141" ht="15.75" customHeight="1">
      <c r="A141" s="295"/>
      <c r="B141" s="295"/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</row>
    <row r="142" ht="15.75" customHeight="1">
      <c r="A142" s="295"/>
      <c r="B142" s="295"/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</row>
    <row r="143" ht="15.75" customHeight="1">
      <c r="A143" s="295"/>
      <c r="B143" s="295"/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</row>
    <row r="144" ht="15.75" customHeight="1">
      <c r="A144" s="295"/>
      <c r="B144" s="295"/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</row>
    <row r="145" ht="15.75" customHeight="1">
      <c r="A145" s="295"/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</row>
    <row r="146" ht="15.75" customHeight="1">
      <c r="A146" s="295"/>
      <c r="B146" s="295"/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</row>
    <row r="147" ht="15.75" customHeight="1">
      <c r="A147" s="295"/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</row>
    <row r="148" ht="15.75" customHeight="1">
      <c r="A148" s="295"/>
      <c r="B148" s="295"/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</row>
    <row r="149" ht="15.75" customHeight="1">
      <c r="A149" s="295"/>
      <c r="B149" s="295"/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</row>
    <row r="150" ht="15.75" customHeight="1">
      <c r="A150" s="295"/>
      <c r="B150" s="295"/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</row>
    <row r="151" ht="15.75" customHeight="1">
      <c r="A151" s="295"/>
      <c r="B151" s="295"/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</row>
    <row r="152" ht="15.75" customHeight="1">
      <c r="A152" s="295"/>
      <c r="B152" s="295"/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</row>
    <row r="153" ht="15.75" customHeight="1">
      <c r="A153" s="295"/>
      <c r="B153" s="295"/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</row>
    <row r="154" ht="15.75" customHeight="1">
      <c r="A154" s="295"/>
      <c r="B154" s="295"/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</row>
    <row r="155" ht="15.75" customHeight="1">
      <c r="A155" s="295"/>
      <c r="B155" s="295"/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</row>
    <row r="156" ht="15.75" customHeight="1">
      <c r="A156" s="295"/>
      <c r="B156" s="295"/>
      <c r="C156" s="295"/>
      <c r="D156" s="295"/>
      <c r="E156" s="295"/>
      <c r="F156" s="295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</row>
    <row r="157" ht="15.75" customHeight="1">
      <c r="A157" s="295"/>
      <c r="B157" s="295"/>
      <c r="C157" s="295"/>
      <c r="D157" s="295"/>
      <c r="E157" s="295"/>
      <c r="F157" s="295"/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</row>
    <row r="158" ht="15.75" customHeight="1">
      <c r="A158" s="295"/>
      <c r="B158" s="295"/>
      <c r="C158" s="295"/>
      <c r="D158" s="295"/>
      <c r="E158" s="295"/>
      <c r="F158" s="295"/>
      <c r="G158" s="295"/>
      <c r="H158" s="295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</row>
    <row r="159" ht="15.75" customHeight="1">
      <c r="A159" s="295"/>
      <c r="B159" s="295"/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</row>
    <row r="160" ht="15.75" customHeight="1">
      <c r="A160" s="295"/>
      <c r="B160" s="295"/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</row>
    <row r="161" ht="15.75" customHeight="1">
      <c r="A161" s="295"/>
      <c r="B161" s="295"/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</row>
    <row r="162" ht="15.75" customHeight="1">
      <c r="A162" s="295"/>
      <c r="B162" s="295"/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</row>
    <row r="163" ht="15.75" customHeight="1">
      <c r="A163" s="295"/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</row>
    <row r="164" ht="15.75" customHeight="1">
      <c r="A164" s="295"/>
      <c r="B164" s="295"/>
      <c r="C164" s="295"/>
      <c r="D164" s="295"/>
      <c r="E164" s="295"/>
      <c r="F164" s="295"/>
      <c r="G164" s="295"/>
      <c r="H164" s="295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</row>
    <row r="165" ht="15.75" customHeight="1">
      <c r="A165" s="295"/>
      <c r="B165" s="295"/>
      <c r="C165" s="295"/>
      <c r="D165" s="295"/>
      <c r="E165" s="295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</row>
    <row r="166" ht="15.75" customHeight="1">
      <c r="A166" s="295"/>
      <c r="B166" s="295"/>
      <c r="C166" s="295"/>
      <c r="D166" s="295"/>
      <c r="E166" s="295"/>
      <c r="F166" s="295"/>
      <c r="G166" s="295"/>
      <c r="H166" s="295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</row>
    <row r="167" ht="15.75" customHeight="1">
      <c r="A167" s="295"/>
      <c r="B167" s="295"/>
      <c r="C167" s="295"/>
      <c r="D167" s="295"/>
      <c r="E167" s="295"/>
      <c r="F167" s="295"/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</row>
    <row r="168" ht="15.75" customHeight="1">
      <c r="A168" s="295"/>
      <c r="B168" s="295"/>
      <c r="C168" s="295"/>
      <c r="D168" s="295"/>
      <c r="E168" s="295"/>
      <c r="F168" s="295"/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</row>
    <row r="169" ht="15.75" customHeight="1">
      <c r="A169" s="295"/>
      <c r="B169" s="295"/>
      <c r="C169" s="295"/>
      <c r="D169" s="295"/>
      <c r="E169" s="295"/>
      <c r="F169" s="295"/>
      <c r="G169" s="295"/>
      <c r="H169" s="295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</row>
    <row r="170" ht="15.75" customHeight="1">
      <c r="A170" s="295"/>
      <c r="B170" s="295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</row>
    <row r="171" ht="15.75" customHeight="1">
      <c r="A171" s="295"/>
      <c r="B171" s="295"/>
      <c r="C171" s="295"/>
      <c r="D171" s="295"/>
      <c r="E171" s="295"/>
      <c r="F171" s="295"/>
      <c r="G171" s="295"/>
      <c r="H171" s="295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</row>
    <row r="172" ht="15.75" customHeight="1">
      <c r="A172" s="295"/>
      <c r="B172" s="295"/>
      <c r="C172" s="295"/>
      <c r="D172" s="295"/>
      <c r="E172" s="295"/>
      <c r="F172" s="295"/>
      <c r="G172" s="295"/>
      <c r="H172" s="295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  <c r="X172" s="295"/>
      <c r="Y172" s="295"/>
      <c r="Z172" s="295"/>
    </row>
    <row r="173" ht="15.75" customHeight="1">
      <c r="A173" s="295"/>
      <c r="B173" s="295"/>
      <c r="C173" s="295"/>
      <c r="D173" s="295"/>
      <c r="E173" s="295"/>
      <c r="F173" s="295"/>
      <c r="G173" s="295"/>
      <c r="H173" s="295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</row>
    <row r="174" ht="15.75" customHeight="1">
      <c r="A174" s="295"/>
      <c r="B174" s="295"/>
      <c r="C174" s="295"/>
      <c r="D174" s="295"/>
      <c r="E174" s="295"/>
      <c r="F174" s="295"/>
      <c r="G174" s="295"/>
      <c r="H174" s="295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</row>
    <row r="175" ht="15.75" customHeight="1">
      <c r="A175" s="295"/>
      <c r="B175" s="295"/>
      <c r="C175" s="295"/>
      <c r="D175" s="295"/>
      <c r="E175" s="295"/>
      <c r="F175" s="295"/>
      <c r="G175" s="295"/>
      <c r="H175" s="295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</row>
    <row r="176" ht="15.75" customHeight="1">
      <c r="A176" s="295"/>
      <c r="B176" s="295"/>
      <c r="C176" s="295"/>
      <c r="D176" s="295"/>
      <c r="E176" s="295"/>
      <c r="F176" s="295"/>
      <c r="G176" s="295"/>
      <c r="H176" s="295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</row>
    <row r="177" ht="15.75" customHeight="1">
      <c r="A177" s="295"/>
      <c r="B177" s="295"/>
      <c r="C177" s="295"/>
      <c r="D177" s="295"/>
      <c r="E177" s="295"/>
      <c r="F177" s="295"/>
      <c r="G177" s="295"/>
      <c r="H177" s="295"/>
      <c r="I177" s="295"/>
      <c r="J177" s="295"/>
      <c r="K177" s="295"/>
      <c r="L177" s="295"/>
      <c r="M177" s="295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  <c r="X177" s="295"/>
      <c r="Y177" s="295"/>
      <c r="Z177" s="295"/>
    </row>
    <row r="178" ht="15.75" customHeight="1">
      <c r="A178" s="295"/>
      <c r="B178" s="295"/>
      <c r="C178" s="295"/>
      <c r="D178" s="295"/>
      <c r="E178" s="295"/>
      <c r="F178" s="295"/>
      <c r="G178" s="295"/>
      <c r="H178" s="295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</row>
    <row r="179" ht="15.75" customHeight="1">
      <c r="A179" s="295"/>
      <c r="B179" s="295"/>
      <c r="C179" s="295"/>
      <c r="D179" s="295"/>
      <c r="E179" s="295"/>
      <c r="F179" s="295"/>
      <c r="G179" s="295"/>
      <c r="H179" s="295"/>
      <c r="I179" s="295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</row>
    <row r="180" ht="15.75" customHeight="1">
      <c r="A180" s="295"/>
      <c r="B180" s="295"/>
      <c r="C180" s="295"/>
      <c r="D180" s="295"/>
      <c r="E180" s="295"/>
      <c r="F180" s="295"/>
      <c r="G180" s="295"/>
      <c r="H180" s="295"/>
      <c r="I180" s="295"/>
      <c r="J180" s="295"/>
      <c r="K180" s="295"/>
      <c r="L180" s="295"/>
      <c r="M180" s="295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  <c r="X180" s="295"/>
      <c r="Y180" s="295"/>
      <c r="Z180" s="295"/>
    </row>
    <row r="181" ht="15.75" customHeight="1">
      <c r="A181" s="295"/>
      <c r="B181" s="295"/>
      <c r="C181" s="295"/>
      <c r="D181" s="295"/>
      <c r="E181" s="295"/>
      <c r="F181" s="295"/>
      <c r="G181" s="295"/>
      <c r="H181" s="295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  <c r="X181" s="295"/>
      <c r="Y181" s="295"/>
      <c r="Z181" s="295"/>
    </row>
    <row r="182" ht="15.75" customHeight="1">
      <c r="A182" s="295"/>
      <c r="B182" s="295"/>
      <c r="C182" s="295"/>
      <c r="D182" s="295"/>
      <c r="E182" s="295"/>
      <c r="F182" s="295"/>
      <c r="G182" s="295"/>
      <c r="H182" s="295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</row>
    <row r="183" ht="15.75" customHeight="1">
      <c r="A183" s="295"/>
      <c r="B183" s="295"/>
      <c r="C183" s="295"/>
      <c r="D183" s="295"/>
      <c r="E183" s="295"/>
      <c r="F183" s="295"/>
      <c r="G183" s="295"/>
      <c r="H183" s="295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</row>
    <row r="184" ht="15.75" customHeight="1">
      <c r="A184" s="295"/>
      <c r="B184" s="295"/>
      <c r="C184" s="295"/>
      <c r="D184" s="295"/>
      <c r="E184" s="295"/>
      <c r="F184" s="295"/>
      <c r="G184" s="295"/>
      <c r="H184" s="295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</row>
    <row r="185" ht="15.75" customHeight="1">
      <c r="A185" s="295"/>
      <c r="B185" s="295"/>
      <c r="C185" s="295"/>
      <c r="D185" s="295"/>
      <c r="E185" s="295"/>
      <c r="F185" s="295"/>
      <c r="G185" s="295"/>
      <c r="H185" s="295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</row>
    <row r="186" ht="15.75" customHeight="1">
      <c r="A186" s="295"/>
      <c r="B186" s="295"/>
      <c r="C186" s="295"/>
      <c r="D186" s="295"/>
      <c r="E186" s="295"/>
      <c r="F186" s="295"/>
      <c r="G186" s="295"/>
      <c r="H186" s="295"/>
      <c r="I186" s="295"/>
      <c r="J186" s="295"/>
      <c r="K186" s="295"/>
      <c r="L186" s="295"/>
      <c r="M186" s="295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  <c r="X186" s="295"/>
      <c r="Y186" s="295"/>
      <c r="Z186" s="295"/>
    </row>
    <row r="187" ht="15.75" customHeight="1">
      <c r="A187" s="295"/>
      <c r="B187" s="295"/>
      <c r="C187" s="295"/>
      <c r="D187" s="295"/>
      <c r="E187" s="29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</row>
    <row r="188" ht="15.75" customHeight="1">
      <c r="A188" s="295"/>
      <c r="B188" s="295"/>
      <c r="C188" s="295"/>
      <c r="D188" s="295"/>
      <c r="E188" s="295"/>
      <c r="F188" s="295"/>
      <c r="G188" s="295"/>
      <c r="H188" s="295"/>
      <c r="I188" s="295"/>
      <c r="J188" s="295"/>
      <c r="K188" s="295"/>
      <c r="L188" s="295"/>
      <c r="M188" s="295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  <c r="X188" s="295"/>
      <c r="Y188" s="295"/>
      <c r="Z188" s="295"/>
    </row>
    <row r="189" ht="15.75" customHeight="1">
      <c r="A189" s="295"/>
      <c r="B189" s="295"/>
      <c r="C189" s="295"/>
      <c r="D189" s="295"/>
      <c r="E189" s="295"/>
      <c r="F189" s="295"/>
      <c r="G189" s="295"/>
      <c r="H189" s="295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</row>
    <row r="190" ht="15.75" customHeight="1">
      <c r="A190" s="295"/>
      <c r="B190" s="295"/>
      <c r="C190" s="295"/>
      <c r="D190" s="295"/>
      <c r="E190" s="295"/>
      <c r="F190" s="295"/>
      <c r="G190" s="295"/>
      <c r="H190" s="295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</row>
    <row r="191" ht="15.75" customHeight="1">
      <c r="A191" s="295"/>
      <c r="B191" s="295"/>
      <c r="C191" s="295"/>
      <c r="D191" s="295"/>
      <c r="E191" s="295"/>
      <c r="F191" s="295"/>
      <c r="G191" s="295"/>
      <c r="H191" s="295"/>
      <c r="I191" s="295"/>
      <c r="J191" s="295"/>
      <c r="K191" s="295"/>
      <c r="L191" s="295"/>
      <c r="M191" s="295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  <c r="X191" s="295"/>
      <c r="Y191" s="295"/>
      <c r="Z191" s="295"/>
    </row>
    <row r="192" ht="15.75" customHeight="1">
      <c r="A192" s="295"/>
      <c r="B192" s="295"/>
      <c r="C192" s="295"/>
      <c r="D192" s="295"/>
      <c r="E192" s="295"/>
      <c r="F192" s="295"/>
      <c r="G192" s="295"/>
      <c r="H192" s="295"/>
      <c r="I192" s="295"/>
      <c r="J192" s="295"/>
      <c r="K192" s="295"/>
      <c r="L192" s="295"/>
      <c r="M192" s="295"/>
      <c r="N192" s="295"/>
      <c r="O192" s="295"/>
      <c r="P192" s="295"/>
      <c r="Q192" s="295"/>
      <c r="R192" s="295"/>
      <c r="S192" s="295"/>
      <c r="T192" s="295"/>
      <c r="U192" s="295"/>
      <c r="V192" s="295"/>
      <c r="W192" s="295"/>
      <c r="X192" s="295"/>
      <c r="Y192" s="295"/>
      <c r="Z192" s="295"/>
    </row>
    <row r="193" ht="15.75" customHeight="1">
      <c r="A193" s="295"/>
      <c r="B193" s="295"/>
      <c r="C193" s="295"/>
      <c r="D193" s="295"/>
      <c r="E193" s="295"/>
      <c r="F193" s="295"/>
      <c r="G193" s="295"/>
      <c r="H193" s="295"/>
      <c r="I193" s="295"/>
      <c r="J193" s="295"/>
      <c r="K193" s="295"/>
      <c r="L193" s="295"/>
      <c r="M193" s="295"/>
      <c r="N193" s="295"/>
      <c r="O193" s="295"/>
      <c r="P193" s="295"/>
      <c r="Q193" s="295"/>
      <c r="R193" s="295"/>
      <c r="S193" s="295"/>
      <c r="T193" s="295"/>
      <c r="U193" s="295"/>
      <c r="V193" s="295"/>
      <c r="W193" s="295"/>
      <c r="X193" s="295"/>
      <c r="Y193" s="295"/>
      <c r="Z193" s="295"/>
    </row>
    <row r="194" ht="15.75" customHeight="1">
      <c r="A194" s="295"/>
      <c r="B194" s="295"/>
      <c r="C194" s="295"/>
      <c r="D194" s="295"/>
      <c r="E194" s="295"/>
      <c r="F194" s="295"/>
      <c r="G194" s="295"/>
      <c r="H194" s="295"/>
      <c r="I194" s="295"/>
      <c r="J194" s="295"/>
      <c r="K194" s="295"/>
      <c r="L194" s="295"/>
      <c r="M194" s="295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  <c r="X194" s="295"/>
      <c r="Y194" s="295"/>
      <c r="Z194" s="295"/>
    </row>
    <row r="195" ht="15.75" customHeight="1">
      <c r="A195" s="295"/>
      <c r="B195" s="295"/>
      <c r="C195" s="295"/>
      <c r="D195" s="295"/>
      <c r="E195" s="295"/>
      <c r="F195" s="295"/>
      <c r="G195" s="295"/>
      <c r="H195" s="295"/>
      <c r="I195" s="295"/>
      <c r="J195" s="295"/>
      <c r="K195" s="295"/>
      <c r="L195" s="295"/>
      <c r="M195" s="295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  <c r="X195" s="295"/>
      <c r="Y195" s="295"/>
      <c r="Z195" s="295"/>
    </row>
    <row r="196" ht="15.75" customHeight="1">
      <c r="A196" s="295"/>
      <c r="B196" s="295"/>
      <c r="C196" s="295"/>
      <c r="D196" s="295"/>
      <c r="E196" s="295"/>
      <c r="F196" s="295"/>
      <c r="G196" s="295"/>
      <c r="H196" s="295"/>
      <c r="I196" s="295"/>
      <c r="J196" s="295"/>
      <c r="K196" s="295"/>
      <c r="L196" s="295"/>
      <c r="M196" s="295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  <c r="X196" s="295"/>
      <c r="Y196" s="295"/>
      <c r="Z196" s="295"/>
    </row>
    <row r="197" ht="15.75" customHeight="1">
      <c r="A197" s="295"/>
      <c r="B197" s="295"/>
      <c r="C197" s="295"/>
      <c r="D197" s="295"/>
      <c r="E197" s="295"/>
      <c r="F197" s="295"/>
      <c r="G197" s="295"/>
      <c r="H197" s="295"/>
      <c r="I197" s="295"/>
      <c r="J197" s="295"/>
      <c r="K197" s="295"/>
      <c r="L197" s="295"/>
      <c r="M197" s="295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  <c r="X197" s="295"/>
      <c r="Y197" s="295"/>
      <c r="Z197" s="295"/>
    </row>
    <row r="198" ht="15.75" customHeight="1">
      <c r="A198" s="295"/>
      <c r="B198" s="295"/>
      <c r="C198" s="295"/>
      <c r="D198" s="295"/>
      <c r="E198" s="295"/>
      <c r="F198" s="295"/>
      <c r="G198" s="295"/>
      <c r="H198" s="295"/>
      <c r="I198" s="295"/>
      <c r="J198" s="295"/>
      <c r="K198" s="295"/>
      <c r="L198" s="295"/>
      <c r="M198" s="295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</row>
    <row r="199" ht="15.75" customHeight="1">
      <c r="A199" s="295"/>
      <c r="B199" s="295"/>
      <c r="C199" s="295"/>
      <c r="D199" s="295"/>
      <c r="E199" s="295"/>
      <c r="F199" s="295"/>
      <c r="G199" s="295"/>
      <c r="H199" s="295"/>
      <c r="I199" s="295"/>
      <c r="J199" s="295"/>
      <c r="K199" s="295"/>
      <c r="L199" s="295"/>
      <c r="M199" s="295"/>
      <c r="N199" s="295"/>
      <c r="O199" s="295"/>
      <c r="P199" s="295"/>
      <c r="Q199" s="295"/>
      <c r="R199" s="295"/>
      <c r="S199" s="295"/>
      <c r="T199" s="295"/>
      <c r="U199" s="295"/>
      <c r="V199" s="295"/>
      <c r="W199" s="295"/>
      <c r="X199" s="295"/>
      <c r="Y199" s="295"/>
      <c r="Z199" s="295"/>
    </row>
    <row r="200" ht="15.75" customHeight="1">
      <c r="A200" s="295"/>
      <c r="B200" s="295"/>
      <c r="C200" s="295"/>
      <c r="D200" s="295"/>
      <c r="E200" s="295"/>
      <c r="F200" s="295"/>
      <c r="G200" s="295"/>
      <c r="H200" s="295"/>
      <c r="I200" s="295"/>
      <c r="J200" s="295"/>
      <c r="K200" s="295"/>
      <c r="L200" s="295"/>
      <c r="M200" s="295"/>
      <c r="N200" s="295"/>
      <c r="O200" s="295"/>
      <c r="P200" s="295"/>
      <c r="Q200" s="295"/>
      <c r="R200" s="295"/>
      <c r="S200" s="295"/>
      <c r="T200" s="295"/>
      <c r="U200" s="295"/>
      <c r="V200" s="295"/>
      <c r="W200" s="295"/>
      <c r="X200" s="295"/>
      <c r="Y200" s="295"/>
      <c r="Z200" s="295"/>
    </row>
    <row r="201" ht="15.75" customHeight="1">
      <c r="A201" s="295"/>
      <c r="B201" s="295"/>
      <c r="C201" s="295"/>
      <c r="D201" s="295"/>
      <c r="E201" s="295"/>
      <c r="F201" s="295"/>
      <c r="G201" s="295"/>
      <c r="H201" s="295"/>
      <c r="I201" s="295"/>
      <c r="J201" s="295"/>
      <c r="K201" s="295"/>
      <c r="L201" s="295"/>
      <c r="M201" s="295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  <c r="X201" s="295"/>
      <c r="Y201" s="295"/>
      <c r="Z201" s="295"/>
    </row>
    <row r="202" ht="15.75" customHeight="1">
      <c r="A202" s="295"/>
      <c r="B202" s="295"/>
      <c r="C202" s="295"/>
      <c r="D202" s="295"/>
      <c r="E202" s="295"/>
      <c r="F202" s="295"/>
      <c r="G202" s="295"/>
      <c r="H202" s="295"/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</row>
    <row r="203" ht="15.75" customHeight="1">
      <c r="A203" s="295"/>
      <c r="B203" s="295"/>
      <c r="C203" s="295"/>
      <c r="D203" s="295"/>
      <c r="E203" s="295"/>
      <c r="F203" s="295"/>
      <c r="G203" s="295"/>
      <c r="H203" s="295"/>
      <c r="I203" s="295"/>
      <c r="J203" s="295"/>
      <c r="K203" s="295"/>
      <c r="L203" s="295"/>
      <c r="M203" s="295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</row>
    <row r="204" ht="15.75" customHeight="1">
      <c r="A204" s="295"/>
      <c r="B204" s="295"/>
      <c r="C204" s="295"/>
      <c r="D204" s="295"/>
      <c r="E204" s="295"/>
      <c r="F204" s="295"/>
      <c r="G204" s="295"/>
      <c r="H204" s="295"/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</row>
    <row r="205" ht="15.75" customHeight="1">
      <c r="A205" s="295"/>
      <c r="B205" s="295"/>
      <c r="C205" s="295"/>
      <c r="D205" s="295"/>
      <c r="E205" s="295"/>
      <c r="F205" s="295"/>
      <c r="G205" s="295"/>
      <c r="H205" s="295"/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</row>
    <row r="206" ht="15.75" customHeight="1">
      <c r="A206" s="295"/>
      <c r="B206" s="295"/>
      <c r="C206" s="295"/>
      <c r="D206" s="295"/>
      <c r="E206" s="295"/>
      <c r="F206" s="295"/>
      <c r="G206" s="295"/>
      <c r="H206" s="295"/>
      <c r="I206" s="295"/>
      <c r="J206" s="295"/>
      <c r="K206" s="295"/>
      <c r="L206" s="295"/>
      <c r="M206" s="295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</row>
    <row r="207" ht="15.75" customHeight="1">
      <c r="A207" s="295"/>
      <c r="B207" s="295"/>
      <c r="C207" s="295"/>
      <c r="D207" s="295"/>
      <c r="E207" s="295"/>
      <c r="F207" s="295"/>
      <c r="G207" s="295"/>
      <c r="H207" s="295"/>
      <c r="I207" s="295"/>
      <c r="J207" s="295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</row>
    <row r="208" ht="15.75" customHeight="1">
      <c r="A208" s="295"/>
      <c r="B208" s="295"/>
      <c r="C208" s="295"/>
      <c r="D208" s="295"/>
      <c r="E208" s="295"/>
      <c r="F208" s="295"/>
      <c r="G208" s="295"/>
      <c r="H208" s="295"/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</row>
    <row r="209" ht="15.75" customHeight="1">
      <c r="A209" s="295"/>
      <c r="B209" s="295"/>
      <c r="C209" s="295"/>
      <c r="D209" s="295"/>
      <c r="E209" s="295"/>
      <c r="F209" s="295"/>
      <c r="G209" s="295"/>
      <c r="H209" s="295"/>
      <c r="I209" s="295"/>
      <c r="J209" s="295"/>
      <c r="K209" s="295"/>
      <c r="L209" s="295"/>
      <c r="M209" s="295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  <c r="X209" s="295"/>
      <c r="Y209" s="295"/>
      <c r="Z209" s="295"/>
    </row>
    <row r="210" ht="15.75" customHeight="1">
      <c r="A210" s="295"/>
      <c r="B210" s="295"/>
      <c r="C210" s="295"/>
      <c r="D210" s="295"/>
      <c r="E210" s="295"/>
      <c r="F210" s="295"/>
      <c r="G210" s="295"/>
      <c r="H210" s="295"/>
      <c r="I210" s="295"/>
      <c r="J210" s="295"/>
      <c r="K210" s="295"/>
      <c r="L210" s="295"/>
      <c r="M210" s="295"/>
      <c r="N210" s="295"/>
      <c r="O210" s="295"/>
      <c r="P210" s="295"/>
      <c r="Q210" s="295"/>
      <c r="R210" s="295"/>
      <c r="S210" s="295"/>
      <c r="T210" s="295"/>
      <c r="U210" s="295"/>
      <c r="V210" s="295"/>
      <c r="W210" s="295"/>
      <c r="X210" s="295"/>
      <c r="Y210" s="295"/>
      <c r="Z210" s="295"/>
    </row>
    <row r="211" ht="15.75" customHeight="1">
      <c r="A211" s="295"/>
      <c r="B211" s="295"/>
      <c r="C211" s="295"/>
      <c r="D211" s="295"/>
      <c r="E211" s="295"/>
      <c r="F211" s="295"/>
      <c r="G211" s="295"/>
      <c r="H211" s="295"/>
      <c r="I211" s="295"/>
      <c r="J211" s="295"/>
      <c r="K211" s="295"/>
      <c r="L211" s="295"/>
      <c r="M211" s="295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  <c r="X211" s="295"/>
      <c r="Y211" s="295"/>
      <c r="Z211" s="295"/>
    </row>
    <row r="212" ht="15.75" customHeight="1">
      <c r="A212" s="295"/>
      <c r="B212" s="295"/>
      <c r="C212" s="295"/>
      <c r="D212" s="295"/>
      <c r="E212" s="295"/>
      <c r="F212" s="295"/>
      <c r="G212" s="295"/>
      <c r="H212" s="295"/>
      <c r="I212" s="295"/>
      <c r="J212" s="295"/>
      <c r="K212" s="295"/>
      <c r="L212" s="295"/>
      <c r="M212" s="295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</row>
    <row r="213" ht="15.75" customHeight="1">
      <c r="A213" s="295"/>
      <c r="B213" s="295"/>
      <c r="C213" s="295"/>
      <c r="D213" s="295"/>
      <c r="E213" s="295"/>
      <c r="F213" s="295"/>
      <c r="G213" s="295"/>
      <c r="H213" s="295"/>
      <c r="I213" s="295"/>
      <c r="J213" s="295"/>
      <c r="K213" s="295"/>
      <c r="L213" s="295"/>
      <c r="M213" s="295"/>
      <c r="N213" s="295"/>
      <c r="O213" s="295"/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</row>
    <row r="214" ht="15.75" customHeight="1">
      <c r="A214" s="295"/>
      <c r="B214" s="295"/>
      <c r="C214" s="295"/>
      <c r="D214" s="295"/>
      <c r="E214" s="295"/>
      <c r="F214" s="295"/>
      <c r="G214" s="295"/>
      <c r="H214" s="295"/>
      <c r="I214" s="295"/>
      <c r="J214" s="295"/>
      <c r="K214" s="295"/>
      <c r="L214" s="295"/>
      <c r="M214" s="295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</row>
    <row r="215" ht="15.75" customHeight="1">
      <c r="A215" s="295"/>
      <c r="B215" s="295"/>
      <c r="C215" s="295"/>
      <c r="D215" s="295"/>
      <c r="E215" s="295"/>
      <c r="F215" s="295"/>
      <c r="G215" s="295"/>
      <c r="H215" s="295"/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</row>
    <row r="216" ht="15.75" customHeight="1">
      <c r="A216" s="295"/>
      <c r="B216" s="295"/>
      <c r="C216" s="295"/>
      <c r="D216" s="295"/>
      <c r="E216" s="295"/>
      <c r="F216" s="295"/>
      <c r="G216" s="295"/>
      <c r="H216" s="295"/>
      <c r="I216" s="295"/>
      <c r="J216" s="295"/>
      <c r="K216" s="295"/>
      <c r="L216" s="295"/>
      <c r="M216" s="295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  <c r="X216" s="295"/>
      <c r="Y216" s="295"/>
      <c r="Z216" s="295"/>
    </row>
    <row r="217" ht="15.75" customHeight="1">
      <c r="A217" s="295"/>
      <c r="B217" s="295"/>
      <c r="C217" s="295"/>
      <c r="D217" s="295"/>
      <c r="E217" s="295"/>
      <c r="F217" s="295"/>
      <c r="G217" s="295"/>
      <c r="H217" s="295"/>
      <c r="I217" s="295"/>
      <c r="J217" s="295"/>
      <c r="K217" s="295"/>
      <c r="L217" s="295"/>
      <c r="M217" s="295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  <c r="X217" s="295"/>
      <c r="Y217" s="295"/>
      <c r="Z217" s="295"/>
    </row>
    <row r="218" ht="15.75" customHeight="1">
      <c r="A218" s="295"/>
      <c r="B218" s="295"/>
      <c r="C218" s="295"/>
      <c r="D218" s="295"/>
      <c r="E218" s="295"/>
      <c r="F218" s="295"/>
      <c r="G218" s="295"/>
      <c r="H218" s="295"/>
      <c r="I218" s="295"/>
      <c r="J218" s="295"/>
      <c r="K218" s="295"/>
      <c r="L218" s="295"/>
      <c r="M218" s="295"/>
      <c r="N218" s="295"/>
      <c r="O218" s="295"/>
      <c r="P218" s="295"/>
      <c r="Q218" s="295"/>
      <c r="R218" s="295"/>
      <c r="S218" s="295"/>
      <c r="T218" s="295"/>
      <c r="U218" s="295"/>
      <c r="V218" s="295"/>
      <c r="W218" s="295"/>
      <c r="X218" s="295"/>
      <c r="Y218" s="295"/>
      <c r="Z218" s="295"/>
    </row>
    <row r="219" ht="15.75" customHeight="1">
      <c r="A219" s="295"/>
      <c r="B219" s="295"/>
      <c r="C219" s="295"/>
      <c r="D219" s="295"/>
      <c r="E219" s="295"/>
      <c r="F219" s="295"/>
      <c r="G219" s="295"/>
      <c r="H219" s="295"/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</row>
    <row r="220" ht="15.75" customHeight="1">
      <c r="A220" s="295"/>
      <c r="B220" s="295"/>
      <c r="C220" s="295"/>
      <c r="D220" s="295"/>
      <c r="E220" s="295"/>
      <c r="F220" s="295"/>
      <c r="G220" s="295"/>
      <c r="H220" s="295"/>
      <c r="I220" s="295"/>
      <c r="J220" s="295"/>
      <c r="K220" s="295"/>
      <c r="L220" s="295"/>
      <c r="M220" s="295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295"/>
      <c r="Y220" s="295"/>
      <c r="Z220" s="295"/>
    </row>
    <row r="221" ht="15.75" customHeight="1">
      <c r="A221" s="295"/>
      <c r="B221" s="295"/>
      <c r="C221" s="295"/>
      <c r="D221" s="295"/>
      <c r="E221" s="295"/>
      <c r="F221" s="295"/>
      <c r="G221" s="295"/>
      <c r="H221" s="295"/>
      <c r="I221" s="295"/>
      <c r="J221" s="295"/>
      <c r="K221" s="295"/>
      <c r="L221" s="295"/>
      <c r="M221" s="295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</row>
    <row r="222" ht="15.75" customHeight="1">
      <c r="A222" s="295"/>
      <c r="B222" s="295"/>
      <c r="C222" s="295"/>
      <c r="D222" s="295"/>
      <c r="E222" s="295"/>
      <c r="F222" s="295"/>
      <c r="G222" s="295"/>
      <c r="H222" s="295"/>
      <c r="I222" s="295"/>
      <c r="J222" s="295"/>
      <c r="K222" s="295"/>
      <c r="L222" s="295"/>
      <c r="M222" s="295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295"/>
    </row>
    <row r="223" ht="15.75" customHeight="1">
      <c r="A223" s="295"/>
      <c r="B223" s="295"/>
      <c r="C223" s="295"/>
      <c r="D223" s="295"/>
      <c r="E223" s="295"/>
      <c r="F223" s="295"/>
      <c r="G223" s="295"/>
      <c r="H223" s="295"/>
      <c r="I223" s="295"/>
      <c r="J223" s="295"/>
      <c r="K223" s="295"/>
      <c r="L223" s="295"/>
      <c r="M223" s="295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</row>
    <row r="224" ht="15.75" customHeight="1">
      <c r="A224" s="295"/>
      <c r="B224" s="295"/>
      <c r="C224" s="295"/>
      <c r="D224" s="295"/>
      <c r="E224" s="295"/>
      <c r="F224" s="295"/>
      <c r="G224" s="295"/>
      <c r="H224" s="295"/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</row>
    <row r="225" ht="15.75" customHeight="1">
      <c r="A225" s="295"/>
      <c r="B225" s="295"/>
      <c r="C225" s="295"/>
      <c r="D225" s="295"/>
      <c r="E225" s="295"/>
      <c r="F225" s="295"/>
      <c r="G225" s="295"/>
      <c r="H225" s="295"/>
      <c r="I225" s="295"/>
      <c r="J225" s="295"/>
      <c r="K225" s="295"/>
      <c r="L225" s="295"/>
      <c r="M225" s="295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  <c r="X225" s="295"/>
      <c r="Y225" s="295"/>
      <c r="Z225" s="295"/>
    </row>
    <row r="226" ht="15.75" customHeight="1">
      <c r="A226" s="295"/>
      <c r="B226" s="295"/>
      <c r="C226" s="295"/>
      <c r="D226" s="295"/>
      <c r="E226" s="295"/>
      <c r="F226" s="295"/>
      <c r="G226" s="295"/>
      <c r="H226" s="295"/>
      <c r="I226" s="295"/>
      <c r="J226" s="295"/>
      <c r="K226" s="295"/>
      <c r="L226" s="295"/>
      <c r="M226" s="295"/>
      <c r="N226" s="295"/>
      <c r="O226" s="295"/>
      <c r="P226" s="295"/>
      <c r="Q226" s="295"/>
      <c r="R226" s="295"/>
      <c r="S226" s="295"/>
      <c r="T226" s="295"/>
      <c r="U226" s="295"/>
      <c r="V226" s="295"/>
      <c r="W226" s="295"/>
      <c r="X226" s="295"/>
      <c r="Y226" s="295"/>
      <c r="Z226" s="295"/>
    </row>
    <row r="227" ht="15.75" customHeight="1">
      <c r="A227" s="295"/>
      <c r="B227" s="295"/>
      <c r="C227" s="295"/>
      <c r="D227" s="295"/>
      <c r="E227" s="295"/>
      <c r="F227" s="295"/>
      <c r="G227" s="295"/>
      <c r="H227" s="295"/>
      <c r="I227" s="295"/>
      <c r="J227" s="295"/>
      <c r="K227" s="295"/>
      <c r="L227" s="295"/>
      <c r="M227" s="295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  <c r="X227" s="295"/>
      <c r="Y227" s="295"/>
      <c r="Z227" s="295"/>
    </row>
    <row r="228" ht="15.75" customHeight="1">
      <c r="A228" s="295"/>
      <c r="B228" s="295"/>
      <c r="C228" s="295"/>
      <c r="D228" s="295"/>
      <c r="E228" s="295"/>
      <c r="F228" s="295"/>
      <c r="G228" s="295"/>
      <c r="H228" s="295"/>
      <c r="I228" s="295"/>
      <c r="J228" s="295"/>
      <c r="K228" s="295"/>
      <c r="L228" s="295"/>
      <c r="M228" s="295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  <c r="X228" s="295"/>
      <c r="Y228" s="295"/>
      <c r="Z228" s="295"/>
    </row>
    <row r="229" ht="15.75" customHeight="1">
      <c r="A229" s="295"/>
      <c r="B229" s="295"/>
      <c r="C229" s="295"/>
      <c r="D229" s="295"/>
      <c r="E229" s="295"/>
      <c r="F229" s="295"/>
      <c r="G229" s="295"/>
      <c r="H229" s="295"/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5"/>
      <c r="Y229" s="295"/>
      <c r="Z229" s="295"/>
    </row>
    <row r="230" ht="15.75" customHeight="1">
      <c r="A230" s="295"/>
      <c r="B230" s="295"/>
      <c r="C230" s="295"/>
      <c r="D230" s="295"/>
      <c r="E230" s="295"/>
      <c r="F230" s="295"/>
      <c r="G230" s="295"/>
      <c r="H230" s="295"/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</row>
    <row r="231" ht="15.75" customHeight="1">
      <c r="A231" s="295"/>
      <c r="B231" s="295"/>
      <c r="C231" s="295"/>
      <c r="D231" s="295"/>
      <c r="E231" s="295"/>
      <c r="F231" s="295"/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</row>
    <row r="232" ht="15.75" customHeight="1">
      <c r="A232" s="295"/>
      <c r="B232" s="295"/>
      <c r="C232" s="295"/>
      <c r="D232" s="295"/>
      <c r="E232" s="295"/>
      <c r="F232" s="295"/>
      <c r="G232" s="295"/>
      <c r="H232" s="295"/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</row>
    <row r="233" ht="15.75" customHeight="1">
      <c r="A233" s="295"/>
      <c r="B233" s="295"/>
      <c r="C233" s="295"/>
      <c r="D233" s="295"/>
      <c r="E233" s="295"/>
      <c r="F233" s="295"/>
      <c r="G233" s="295"/>
      <c r="H233" s="295"/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</row>
    <row r="234" ht="15.75" customHeight="1">
      <c r="A234" s="295"/>
      <c r="B234" s="295"/>
      <c r="C234" s="295"/>
      <c r="D234" s="295"/>
      <c r="E234" s="295"/>
      <c r="F234" s="295"/>
      <c r="G234" s="295"/>
      <c r="H234" s="295"/>
      <c r="I234" s="295"/>
      <c r="J234" s="295"/>
      <c r="K234" s="295"/>
      <c r="L234" s="295"/>
      <c r="M234" s="295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</row>
    <row r="235" ht="15.75" customHeight="1">
      <c r="A235" s="295"/>
      <c r="B235" s="295"/>
      <c r="C235" s="295"/>
      <c r="D235" s="295"/>
      <c r="E235" s="295"/>
      <c r="F235" s="295"/>
      <c r="G235" s="295"/>
      <c r="H235" s="295"/>
      <c r="I235" s="295"/>
      <c r="J235" s="295"/>
      <c r="K235" s="295"/>
      <c r="L235" s="295"/>
      <c r="M235" s="295"/>
      <c r="N235" s="295"/>
      <c r="O235" s="295"/>
      <c r="P235" s="295"/>
      <c r="Q235" s="295"/>
      <c r="R235" s="295"/>
      <c r="S235" s="295"/>
      <c r="T235" s="295"/>
      <c r="U235" s="295"/>
      <c r="V235" s="295"/>
      <c r="W235" s="295"/>
      <c r="X235" s="295"/>
      <c r="Y235" s="295"/>
      <c r="Z235" s="295"/>
    </row>
    <row r="236" ht="15.75" customHeight="1">
      <c r="A236" s="295"/>
      <c r="B236" s="295"/>
      <c r="C236" s="295"/>
      <c r="D236" s="295"/>
      <c r="E236" s="295"/>
      <c r="F236" s="295"/>
      <c r="G236" s="295"/>
      <c r="H236" s="295"/>
      <c r="I236" s="295"/>
      <c r="J236" s="295"/>
      <c r="K236" s="295"/>
      <c r="L236" s="295"/>
      <c r="M236" s="295"/>
      <c r="N236" s="295"/>
      <c r="O236" s="295"/>
      <c r="P236" s="295"/>
      <c r="Q236" s="295"/>
      <c r="R236" s="295"/>
      <c r="S236" s="295"/>
      <c r="T236" s="295"/>
      <c r="U236" s="295"/>
      <c r="V236" s="295"/>
      <c r="W236" s="295"/>
      <c r="X236" s="295"/>
      <c r="Y236" s="295"/>
      <c r="Z236" s="295"/>
    </row>
    <row r="237" ht="15.75" customHeight="1">
      <c r="A237" s="295"/>
      <c r="B237" s="295"/>
      <c r="C237" s="295"/>
      <c r="D237" s="295"/>
      <c r="E237" s="295"/>
      <c r="F237" s="295"/>
      <c r="G237" s="295"/>
      <c r="H237" s="295"/>
      <c r="I237" s="295"/>
      <c r="J237" s="295"/>
      <c r="K237" s="295"/>
      <c r="L237" s="295"/>
      <c r="M237" s="295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</row>
    <row r="238" ht="15.75" customHeight="1">
      <c r="A238" s="295"/>
      <c r="B238" s="295"/>
      <c r="C238" s="295"/>
      <c r="D238" s="295"/>
      <c r="E238" s="295"/>
      <c r="F238" s="295"/>
      <c r="G238" s="295"/>
      <c r="H238" s="295"/>
      <c r="I238" s="295"/>
      <c r="J238" s="295"/>
      <c r="K238" s="295"/>
      <c r="L238" s="295"/>
      <c r="M238" s="295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</row>
    <row r="239" ht="15.75" customHeight="1">
      <c r="A239" s="295"/>
      <c r="B239" s="295"/>
      <c r="C239" s="295"/>
      <c r="D239" s="295"/>
      <c r="E239" s="295"/>
      <c r="F239" s="295"/>
      <c r="G239" s="295"/>
      <c r="H239" s="295"/>
      <c r="I239" s="295"/>
      <c r="J239" s="295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</row>
    <row r="240" ht="15.75" customHeight="1">
      <c r="A240" s="295"/>
      <c r="B240" s="295"/>
      <c r="C240" s="295"/>
      <c r="D240" s="295"/>
      <c r="E240" s="295"/>
      <c r="F240" s="295"/>
      <c r="G240" s="295"/>
      <c r="H240" s="295"/>
      <c r="I240" s="295"/>
      <c r="J240" s="295"/>
      <c r="K240" s="295"/>
      <c r="L240" s="295"/>
      <c r="M240" s="295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</row>
    <row r="241" ht="15.75" customHeight="1">
      <c r="A241" s="295"/>
      <c r="B241" s="295"/>
      <c r="C241" s="295"/>
      <c r="D241" s="295"/>
      <c r="E241" s="295"/>
      <c r="F241" s="295"/>
      <c r="G241" s="295"/>
      <c r="H241" s="295"/>
      <c r="I241" s="295"/>
      <c r="J241" s="295"/>
      <c r="K241" s="295"/>
      <c r="L241" s="295"/>
      <c r="M241" s="295"/>
      <c r="N241" s="295"/>
      <c r="O241" s="295"/>
      <c r="P241" s="295"/>
      <c r="Q241" s="295"/>
      <c r="R241" s="295"/>
      <c r="S241" s="295"/>
      <c r="T241" s="295"/>
      <c r="U241" s="295"/>
      <c r="V241" s="295"/>
      <c r="W241" s="295"/>
      <c r="X241" s="295"/>
      <c r="Y241" s="295"/>
      <c r="Z241" s="295"/>
    </row>
    <row r="242" ht="15.75" customHeight="1">
      <c r="A242" s="295"/>
      <c r="B242" s="295"/>
      <c r="C242" s="295"/>
      <c r="D242" s="295"/>
      <c r="E242" s="295"/>
      <c r="F242" s="295"/>
      <c r="G242" s="295"/>
      <c r="H242" s="295"/>
      <c r="I242" s="295"/>
      <c r="J242" s="295"/>
      <c r="K242" s="295"/>
      <c r="L242" s="295"/>
      <c r="M242" s="295"/>
      <c r="N242" s="295"/>
      <c r="O242" s="295"/>
      <c r="P242" s="295"/>
      <c r="Q242" s="295"/>
      <c r="R242" s="295"/>
      <c r="S242" s="295"/>
      <c r="T242" s="295"/>
      <c r="U242" s="295"/>
      <c r="V242" s="295"/>
      <c r="W242" s="295"/>
      <c r="X242" s="295"/>
      <c r="Y242" s="295"/>
      <c r="Z242" s="295"/>
    </row>
    <row r="243" ht="15.75" customHeight="1">
      <c r="A243" s="295"/>
      <c r="B243" s="295"/>
      <c r="C243" s="295"/>
      <c r="D243" s="295"/>
      <c r="E243" s="295"/>
      <c r="F243" s="295"/>
      <c r="G243" s="295"/>
      <c r="H243" s="295"/>
      <c r="I243" s="295"/>
      <c r="J243" s="295"/>
      <c r="K243" s="295"/>
      <c r="L243" s="295"/>
      <c r="M243" s="295"/>
      <c r="N243" s="295"/>
      <c r="O243" s="295"/>
      <c r="P243" s="295"/>
      <c r="Q243" s="295"/>
      <c r="R243" s="295"/>
      <c r="S243" s="295"/>
      <c r="T243" s="295"/>
      <c r="U243" s="295"/>
      <c r="V243" s="295"/>
      <c r="W243" s="295"/>
      <c r="X243" s="295"/>
      <c r="Y243" s="295"/>
      <c r="Z243" s="295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0:M20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5"/>
    <col customWidth="1" min="2" max="2" width="19.25"/>
    <col customWidth="1" min="3" max="3" width="16.0"/>
    <col customWidth="1" min="4" max="4" width="32.0"/>
    <col customWidth="1" hidden="1" min="5" max="5" width="13.13"/>
    <col customWidth="1" min="6" max="6" width="4.13"/>
    <col customWidth="1" min="7" max="7" width="30.88"/>
    <col customWidth="1" min="8" max="8" width="26.25"/>
    <col customWidth="1" min="9" max="9" width="2.88"/>
    <col customWidth="1" min="10" max="10" width="27.0"/>
    <col customWidth="1" min="11" max="11" width="68.63"/>
  </cols>
  <sheetData>
    <row r="1" ht="15.75" customHeight="1">
      <c r="A1" s="310"/>
      <c r="B1" s="310"/>
      <c r="C1" s="310"/>
      <c r="D1" s="310"/>
      <c r="E1" s="310"/>
      <c r="F1" s="120"/>
      <c r="G1" s="172"/>
      <c r="H1" s="172"/>
      <c r="I1" s="120"/>
      <c r="J1" s="172"/>
      <c r="K1" s="172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ht="46.5" customHeight="1">
      <c r="A2" s="310"/>
      <c r="B2" s="311" t="s">
        <v>245</v>
      </c>
      <c r="C2" s="5"/>
      <c r="D2" s="5"/>
      <c r="E2" s="6"/>
      <c r="F2" s="120"/>
      <c r="G2" s="119" t="s">
        <v>246</v>
      </c>
      <c r="H2" s="32"/>
      <c r="I2" s="120"/>
      <c r="J2" s="312" t="s">
        <v>247</v>
      </c>
      <c r="K2" s="32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ht="15.75" customHeight="1">
      <c r="A3" s="310"/>
      <c r="B3" s="313" t="s">
        <v>248</v>
      </c>
      <c r="C3" s="314" t="s">
        <v>249</v>
      </c>
      <c r="D3" s="314" t="s">
        <v>250</v>
      </c>
      <c r="E3" s="315" t="s">
        <v>251</v>
      </c>
      <c r="F3" s="120"/>
      <c r="G3" s="316" t="s">
        <v>252</v>
      </c>
      <c r="H3" s="317" t="s">
        <v>253</v>
      </c>
      <c r="I3" s="120"/>
      <c r="J3" s="316" t="s">
        <v>254</v>
      </c>
      <c r="K3" s="317" t="s">
        <v>255</v>
      </c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ht="15.75" customHeight="1">
      <c r="A4" s="318"/>
      <c r="B4" s="319" t="s">
        <v>256</v>
      </c>
      <c r="C4" s="320" t="s">
        <v>257</v>
      </c>
      <c r="D4" s="320">
        <v>15.0</v>
      </c>
      <c r="E4" s="321" t="s">
        <v>258</v>
      </c>
      <c r="F4" s="120"/>
      <c r="G4" s="322" t="s">
        <v>259</v>
      </c>
      <c r="H4" s="323">
        <v>6.0</v>
      </c>
      <c r="I4" s="120"/>
      <c r="J4" s="322" t="s">
        <v>260</v>
      </c>
      <c r="K4" s="324" t="s">
        <v>261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ht="15.75" customHeight="1">
      <c r="A5" s="318"/>
      <c r="B5" s="319" t="s">
        <v>262</v>
      </c>
      <c r="C5" s="320" t="s">
        <v>243</v>
      </c>
      <c r="D5" s="320">
        <v>30.0</v>
      </c>
      <c r="E5" s="325">
        <v>38138.0</v>
      </c>
      <c r="F5" s="120"/>
      <c r="G5" s="322" t="s">
        <v>263</v>
      </c>
      <c r="H5" s="323">
        <v>8.0</v>
      </c>
      <c r="I5" s="120"/>
      <c r="J5" s="322" t="s">
        <v>264</v>
      </c>
      <c r="K5" s="324" t="s">
        <v>265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ht="15.75" customHeight="1">
      <c r="A6" s="318"/>
      <c r="B6" s="319" t="s">
        <v>266</v>
      </c>
      <c r="C6" s="320" t="s">
        <v>244</v>
      </c>
      <c r="D6" s="320">
        <v>50.0</v>
      </c>
      <c r="E6" s="325">
        <v>37945.0</v>
      </c>
      <c r="F6" s="120"/>
      <c r="G6" s="322" t="s">
        <v>267</v>
      </c>
      <c r="H6" s="323">
        <v>10.0</v>
      </c>
      <c r="I6" s="120"/>
      <c r="J6" s="322" t="s">
        <v>268</v>
      </c>
      <c r="K6" s="324" t="s">
        <v>269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ht="15.75" customHeight="1">
      <c r="A7" s="142"/>
      <c r="B7" s="326" t="s">
        <v>171</v>
      </c>
      <c r="C7" s="123"/>
      <c r="D7" s="124"/>
      <c r="E7" s="327"/>
      <c r="F7" s="120"/>
      <c r="G7" s="322" t="s">
        <v>270</v>
      </c>
      <c r="H7" s="323">
        <v>10.0</v>
      </c>
      <c r="I7" s="120"/>
      <c r="J7" s="322" t="s">
        <v>271</v>
      </c>
      <c r="K7" s="324" t="s">
        <v>272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ht="15.75" customHeight="1">
      <c r="A8" s="142"/>
      <c r="B8" s="328" t="s">
        <v>273</v>
      </c>
      <c r="C8" s="329"/>
      <c r="D8" s="330"/>
      <c r="E8" s="331"/>
      <c r="F8" s="120"/>
      <c r="G8" s="322" t="s">
        <v>274</v>
      </c>
      <c r="H8" s="323">
        <v>20.0</v>
      </c>
      <c r="I8" s="120"/>
      <c r="J8" s="332" t="s">
        <v>275</v>
      </c>
      <c r="K8" s="333" t="s">
        <v>276</v>
      </c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ht="15.75" customHeight="1">
      <c r="A9" s="120"/>
      <c r="B9" s="120"/>
      <c r="C9" s="120"/>
      <c r="D9" s="120"/>
      <c r="E9" s="120"/>
      <c r="F9" s="120"/>
      <c r="G9" s="334" t="s">
        <v>277</v>
      </c>
      <c r="H9" s="323">
        <v>20.0</v>
      </c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ht="15.75" customHeight="1">
      <c r="A10" s="172"/>
      <c r="B10" s="119" t="s">
        <v>278</v>
      </c>
      <c r="C10" s="31"/>
      <c r="D10" s="31"/>
      <c r="E10" s="32"/>
      <c r="F10" s="120"/>
      <c r="G10" s="322" t="s">
        <v>279</v>
      </c>
      <c r="H10" s="323">
        <v>20.0</v>
      </c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ht="15.75" customHeight="1">
      <c r="A11" s="172"/>
      <c r="B11" s="316" t="s">
        <v>280</v>
      </c>
      <c r="C11" s="335" t="s">
        <v>249</v>
      </c>
      <c r="D11" s="335" t="s">
        <v>250</v>
      </c>
      <c r="E11" s="336" t="s">
        <v>251</v>
      </c>
      <c r="F11" s="120"/>
      <c r="G11" s="322" t="s">
        <v>281</v>
      </c>
      <c r="H11" s="323">
        <v>45.0</v>
      </c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ht="15.75" customHeight="1">
      <c r="A12" s="173"/>
      <c r="B12" s="133" t="s">
        <v>282</v>
      </c>
      <c r="C12" s="337" t="s">
        <v>257</v>
      </c>
      <c r="D12" s="337">
        <v>15.0</v>
      </c>
      <c r="E12" s="323"/>
      <c r="F12" s="120"/>
      <c r="G12" s="322" t="s">
        <v>283</v>
      </c>
      <c r="H12" s="323">
        <v>100.0</v>
      </c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ht="15.75" customHeight="1">
      <c r="A13" s="173"/>
      <c r="B13" s="133" t="s">
        <v>284</v>
      </c>
      <c r="C13" s="337" t="s">
        <v>243</v>
      </c>
      <c r="D13" s="337">
        <v>30.0</v>
      </c>
      <c r="E13" s="323"/>
      <c r="F13" s="120"/>
      <c r="G13" s="338" t="s">
        <v>285</v>
      </c>
      <c r="H13" s="339">
        <v>10.0</v>
      </c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ht="15.75" customHeight="1">
      <c r="A14" s="173"/>
      <c r="B14" s="133" t="s">
        <v>286</v>
      </c>
      <c r="C14" s="337" t="s">
        <v>244</v>
      </c>
      <c r="D14" s="337">
        <v>50.0</v>
      </c>
      <c r="E14" s="323"/>
      <c r="F14" s="120"/>
      <c r="G14" s="340" t="s">
        <v>287</v>
      </c>
      <c r="H14" s="341" t="s">
        <v>288</v>
      </c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ht="15.75" customHeight="1">
      <c r="A15" s="142"/>
      <c r="B15" s="328" t="s">
        <v>289</v>
      </c>
      <c r="C15" s="329"/>
      <c r="D15" s="330"/>
      <c r="E15" s="342"/>
      <c r="F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ht="15.75" customHeight="1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ht="15.75" customHeight="1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ht="15.75" customHeight="1">
      <c r="A18" s="120"/>
      <c r="B18" s="120"/>
      <c r="C18" s="120"/>
      <c r="D18" s="120"/>
      <c r="E18" s="120"/>
      <c r="F18" s="120"/>
      <c r="G18" s="120"/>
      <c r="H18" s="120"/>
      <c r="I18" s="120"/>
      <c r="J18" s="120" t="s">
        <v>290</v>
      </c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ht="15.75" customHeight="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ht="15.75" customHeight="1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ht="15.75" customHeigh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ht="15.75" customHeight="1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ht="15.75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ht="15.75" customHeight="1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ht="15.7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ht="15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ht="15.75" customHeight="1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ht="15.75" customHeight="1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ht="15.75" customHeight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ht="15.75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ht="15.75" customHeight="1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ht="15.75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ht="15.75" customHeigh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ht="15.75" customHeight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ht="15.7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ht="15.75" customHeight="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ht="15.75" customHeight="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ht="15.75" customHeight="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ht="15.75" customHeight="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ht="15.75" customHeight="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ht="15.7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ht="15.75" customHeight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ht="15.75" customHeigh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ht="15.75" customHeight="1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ht="15.75" customHeight="1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ht="15.75" customHeight="1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ht="15.75" customHeight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ht="15.75" customHeight="1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ht="15.75" customHeight="1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ht="15.75" customHeight="1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ht="15.75" customHeight="1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ht="15.75" customHeight="1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ht="15.75" customHeight="1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ht="15.75" customHeight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ht="15.75" customHeight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ht="15.75" customHeight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ht="15.75" customHeight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ht="15.75" customHeight="1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ht="15.75" customHeight="1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ht="15.75" customHeight="1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ht="15.75" customHeight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ht="15.75" customHeight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ht="15.75" customHeight="1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ht="15.75" customHeight="1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ht="15.75" customHeight="1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ht="15.75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ht="15.75" customHeight="1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ht="15.75" customHeight="1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ht="15.75" customHeight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ht="15.75" customHeigh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ht="15.75" customHeight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ht="15.7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ht="15.75" customHeight="1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ht="15.75" customHeight="1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ht="15.75" customHeight="1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ht="15.75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ht="15.75" customHeight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ht="15.7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ht="15.75" customHeight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ht="15.75" customHeight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ht="15.75" customHeight="1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ht="15.75" customHeight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ht="15.75" customHeight="1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ht="15.75" customHeight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ht="15.75" customHeight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ht="15.75" customHeight="1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ht="15.75" customHeight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ht="15.75" customHeight="1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ht="15.75" customHeight="1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ht="15.75" customHeight="1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ht="15.75" customHeight="1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ht="15.75" customHeight="1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ht="15.75" customHeight="1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ht="15.75" customHeight="1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ht="15.75" customHeigh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ht="15.75" customHeight="1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ht="15.75" customHeight="1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ht="15.75" customHeight="1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ht="15.75" customHeight="1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ht="15.75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ht="15.75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ht="15.75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ht="15.75" customHeight="1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ht="15.75" customHeight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ht="15.75" customHeight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ht="15.75" customHeight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ht="15.75" customHeight="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ht="15.75" customHeight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ht="15.75" customHeight="1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ht="15.75" customHeight="1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ht="15.75" customHeight="1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ht="15.7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ht="15.75" customHeight="1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ht="15.75" customHeight="1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ht="15.75" customHeigh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ht="15.75" customHeigh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ht="15.75" customHeigh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ht="15.75" customHeight="1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ht="15.75" customHeight="1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ht="15.75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ht="15.75" customHeigh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ht="15.75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ht="15.75" customHeight="1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ht="15.75" customHeight="1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ht="15.75" customHeight="1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ht="15.75" customHeight="1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ht="15.75" customHeigh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ht="15.75" customHeigh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ht="15.75" customHeigh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ht="15.75" customHeigh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ht="15.75" customHeigh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ht="15.75" customHeigh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ht="15.75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ht="15.75" customHeigh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ht="15.75" customHeight="1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ht="15.75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ht="15.75" customHeight="1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ht="15.75" customHeight="1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ht="15.75" customHeight="1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ht="15.75" customHeigh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ht="15.75" customHeigh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ht="15.75" customHeight="1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ht="15.75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ht="15.75" customHeight="1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ht="15.75" customHeight="1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ht="15.75" customHeigh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ht="15.75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ht="15.75" customHeight="1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ht="15.75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ht="15.75" customHeight="1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ht="15.75" customHeight="1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ht="15.75" customHeight="1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ht="15.75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ht="15.75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ht="15.75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ht="15.75" customHeight="1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ht="15.75" customHeight="1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ht="15.75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ht="15.75" customHeight="1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ht="15.75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ht="15.75" customHeigh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ht="15.75" customHeight="1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ht="15.75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ht="15.75" customHeight="1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ht="15.75" customHeight="1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ht="15.75" customHeight="1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ht="15.75" customHeight="1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ht="15.75" customHeight="1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ht="15.75" customHeight="1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ht="15.75" customHeight="1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ht="15.75" customHeight="1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ht="15.75" customHeight="1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ht="15.75" customHeight="1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ht="15.75" customHeight="1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ht="15.75" customHeight="1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ht="15.75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ht="15.75" customHeight="1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ht="15.75" customHeight="1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ht="15.75" customHeight="1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ht="15.75" customHeight="1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ht="15.75" customHeight="1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ht="15.75" customHeight="1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ht="15.75" customHeight="1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ht="15.75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ht="15.75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ht="15.75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ht="15.75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ht="15.75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ht="15.75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ht="15.75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ht="15.75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ht="15.75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ht="15.75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ht="15.75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ht="15.75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ht="15.75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ht="15.75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ht="15.75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ht="15.75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ht="15.7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ht="15.7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ht="15.7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ht="15.75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ht="15.75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ht="15.75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ht="15.7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ht="15.75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ht="15.75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ht="15.75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ht="15.75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ht="15.7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ht="15.75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ht="15.75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ht="15.75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ht="15.75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ht="15.75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ht="15.75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ht="15.75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ht="15.75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ht="15.75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E2"/>
    <mergeCell ref="G2:H2"/>
    <mergeCell ref="J2:K2"/>
    <mergeCell ref="B7:D7"/>
    <mergeCell ref="B8:D8"/>
    <mergeCell ref="B10:E10"/>
    <mergeCell ref="B15:D15"/>
  </mergeCells>
  <hyperlinks>
    <hyperlink r:id="rId1" ref="G14"/>
    <hyperlink r:id="rId2" ref="H14"/>
  </hyperlinks>
  <drawing r:id="rId3"/>
</worksheet>
</file>